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autoCompressPictures="0" defaultThemeVersion="124226"/>
  <mc:AlternateContent xmlns:mc="http://schemas.openxmlformats.org/markup-compatibility/2006">
    <mc:Choice Requires="x15">
      <x15ac:absPath xmlns:x15ac="http://schemas.microsoft.com/office/spreadsheetml/2010/11/ac" url="P:\LEED\Resource Development\Forms\XDPs\credit resources\EQ\"/>
    </mc:Choice>
  </mc:AlternateContent>
  <workbookProtection workbookAlgorithmName="SHA-512" workbookHashValue="kHvXeabhClcO2f/pz4hDv6Ddju3gWXbDwZMX5ttsp2yVE3EHd7lEvlASBrDtcBpPaPH7/sq6dRB1bns/ADrW1g==" workbookSaltValue="bQesx3qO6b09oaWWPYoMIw==" workbookSpinCount="100000" lockStructure="1"/>
  <bookViews>
    <workbookView xWindow="0" yWindow="0" windowWidth="21840" windowHeight="13740" tabRatio="704"/>
  </bookViews>
  <sheets>
    <sheet name="Instructions" sheetId="16" r:id="rId1"/>
    <sheet name="Products" sheetId="13" r:id="rId2"/>
    <sheet name="Summary - Option 1" sheetId="11" r:id="rId3"/>
    <sheet name="Summary - Option 2" sheetId="14" r:id="rId4"/>
  </sheets>
  <definedNames>
    <definedName name="_xlnm._FilterDatabase" localSheetId="1" hidden="1">Products!$B$8:$J$29</definedName>
    <definedName name="Canada">Instructions!$F$251:$F$303</definedName>
    <definedName name="Canadatb">Instructions!$F$251:$H$303</definedName>
    <definedName name="CARBSCM2007">Instructions!$F$158:$F$199</definedName>
    <definedName name="CARBSCMtb">Instructions!$F$158:$H$199</definedName>
    <definedName name="compwood">Instructions!$K$361:$K$364</definedName>
    <definedName name="Decopaint">Instructions!$F$134:$F$157</definedName>
    <definedName name="Decotb">Instructions!$F$134:$H$157</definedName>
    <definedName name="emissions">Instructions!$L$323:$L$327</definedName>
    <definedName name="emissions1">Instructions!$L$322:$L$327</definedName>
    <definedName name="ExtVOClist">Instructions!$K$350:$L$352</definedName>
    <definedName name="ExtVOCreg">Instructions!$K$350:$K$353</definedName>
    <definedName name="furneval">Instructions!$K$355:$K$359</definedName>
    <definedName name="GenEmissions">Instructions!$K$333:$K$337</definedName>
    <definedName name="HongKong">Instructions!$F$200:$F$250</definedName>
    <definedName name="HongKongtb">Instructions!$F$200:$H$250</definedName>
    <definedName name="Opt1tb">Instructions!$K$312:$M$318</definedName>
    <definedName name="option1">Instructions!$K$312:$K$318</definedName>
    <definedName name="option2">Instructions!$K$322:$K$326</definedName>
    <definedName name="option2a">Instructions!$K$322:$K$327</definedName>
    <definedName name="_xlnm.Print_Area" localSheetId="0">Instructions!$A$1:$J$397</definedName>
    <definedName name="rule1113">Instructions!$F$32:$F$84</definedName>
    <definedName name="rule1113tb">Instructions!$F$32:$H$84</definedName>
    <definedName name="rule1168">Instructions!$F$86:$F$133</definedName>
    <definedName name="rule1168tb">Instructions!$F$87:$H$133</definedName>
    <definedName name="TVOC">Instructions!$L$333:$L$336</definedName>
    <definedName name="VOClimit">Instructions!$L$341:$L$346</definedName>
    <definedName name="VOClist">Instructions!$K$341:$L$346</definedName>
    <definedName name="VOCreg">Instructions!$K$341:$K$347</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D15" i="13" l="1"/>
  <c r="AD16" i="13"/>
  <c r="AD17" i="13"/>
  <c r="AG17" i="13" s="1"/>
  <c r="AD18" i="13"/>
  <c r="AG16" i="13"/>
  <c r="AG18" i="13"/>
  <c r="AG15" i="13"/>
  <c r="E21" i="13" l="1" a="1"/>
  <c r="E21" i="13" s="1"/>
  <c r="T6" i="14" s="1"/>
  <c r="F12" i="13" l="1"/>
  <c r="AD12" i="13" s="1"/>
  <c r="AG12" i="13" s="1"/>
  <c r="M14" i="14" l="1"/>
  <c r="U10" i="13" l="1" a="1"/>
  <c r="U10" i="13" s="1"/>
  <c r="U11" i="13" a="1"/>
  <c r="U11" i="13" s="1"/>
  <c r="U12" i="13" a="1"/>
  <c r="U12" i="13" s="1"/>
  <c r="U13" i="13" a="1"/>
  <c r="U13" i="13" s="1"/>
  <c r="U14" i="13" a="1"/>
  <c r="U14" i="13" s="1"/>
  <c r="U15" i="13" a="1"/>
  <c r="U15" i="13" s="1"/>
  <c r="U16" i="13" a="1"/>
  <c r="U16" i="13" s="1"/>
  <c r="U17" i="13" a="1"/>
  <c r="U17" i="13" s="1"/>
  <c r="U18" i="13" a="1"/>
  <c r="U18" i="13" s="1"/>
  <c r="U9" i="13" a="1"/>
  <c r="U9" i="13" s="1"/>
  <c r="X10" i="13" l="1"/>
  <c r="X11" i="13"/>
  <c r="X12" i="13"/>
  <c r="X13" i="13"/>
  <c r="X14" i="13"/>
  <c r="X15" i="13"/>
  <c r="X16" i="13"/>
  <c r="X17" i="13"/>
  <c r="X18" i="13"/>
  <c r="X9" i="13"/>
  <c r="Z20" i="13" s="1"/>
  <c r="D10" i="14"/>
  <c r="F79" i="11"/>
  <c r="F38" i="11"/>
  <c r="F9" i="13"/>
  <c r="AD9" i="13" s="1"/>
  <c r="AG9" i="13" s="1"/>
  <c r="F44" i="11"/>
  <c r="F10" i="13"/>
  <c r="AD10" i="13" s="1"/>
  <c r="AG10" i="13" s="1"/>
  <c r="Y9" i="13"/>
  <c r="Y10" i="13"/>
  <c r="Y11" i="13"/>
  <c r="Y12" i="13"/>
  <c r="Z24" i="13"/>
  <c r="Z23" i="13"/>
  <c r="F11" i="13"/>
  <c r="AD11" i="13" s="1"/>
  <c r="AG11" i="13" s="1"/>
  <c r="F31" i="11"/>
  <c r="F25" i="11"/>
  <c r="AK9" i="13" a="1"/>
  <c r="AK9" i="13" s="1"/>
  <c r="AN9" i="13" s="1"/>
  <c r="AK10" i="13" a="1"/>
  <c r="AK10" i="13" s="1"/>
  <c r="AN10" i="13" s="1"/>
  <c r="AK11" i="13" a="1"/>
  <c r="AK11" i="13" s="1"/>
  <c r="AN11" i="13" s="1"/>
  <c r="AK12" i="13" a="1"/>
  <c r="AK12" i="13" s="1"/>
  <c r="AN12" i="13" s="1"/>
  <c r="AK13" i="13" a="1"/>
  <c r="AK13" i="13" s="1"/>
  <c r="AN13" i="13" s="1"/>
  <c r="AK14" i="13" a="1"/>
  <c r="AK14" i="13" s="1"/>
  <c r="AN14" i="13" s="1"/>
  <c r="AK15" i="13" a="1"/>
  <c r="AK15" i="13" s="1"/>
  <c r="AN15" i="13" s="1"/>
  <c r="AK16" i="13" a="1"/>
  <c r="AK16" i="13" s="1"/>
  <c r="AN16" i="13" s="1"/>
  <c r="AK17" i="13" a="1"/>
  <c r="AK17" i="13" s="1"/>
  <c r="AN17" i="13" s="1"/>
  <c r="AK18" i="13" a="1"/>
  <c r="AK18" i="13" s="1"/>
  <c r="AN18" i="13" s="1"/>
  <c r="AO10" i="13"/>
  <c r="AO9" i="13"/>
  <c r="F72" i="11"/>
  <c r="Y13" i="13"/>
  <c r="Y14" i="13"/>
  <c r="Y15" i="13"/>
  <c r="Y16" i="13"/>
  <c r="Y17" i="13"/>
  <c r="Y18" i="13"/>
  <c r="F13" i="13"/>
  <c r="AD13" i="13" s="1"/>
  <c r="AG13" i="13" s="1"/>
  <c r="F14" i="13"/>
  <c r="AD14" i="13" s="1"/>
  <c r="AG14" i="13" s="1"/>
  <c r="F15" i="13"/>
  <c r="F16" i="13"/>
  <c r="F17" i="13"/>
  <c r="F18" i="13"/>
  <c r="K19" i="13"/>
  <c r="K307" i="16"/>
  <c r="O9" i="14" s="1"/>
  <c r="AD19" i="13"/>
  <c r="A16" i="13"/>
  <c r="AO16" i="13"/>
  <c r="AO17" i="13"/>
  <c r="R6" i="14"/>
  <c r="S6" i="14" a="1"/>
  <c r="S6" i="14" s="1"/>
  <c r="F65" i="11"/>
  <c r="F51" i="11"/>
  <c r="A10" i="13"/>
  <c r="A11" i="13"/>
  <c r="A12" i="13"/>
  <c r="A13" i="13"/>
  <c r="A14" i="13"/>
  <c r="A15" i="13"/>
  <c r="A9" i="13"/>
  <c r="AO11" i="13"/>
  <c r="AO12" i="13"/>
  <c r="AO13" i="13"/>
  <c r="AO14" i="13"/>
  <c r="AO15" i="13"/>
  <c r="AO18" i="13"/>
  <c r="M10" i="14" l="1"/>
  <c r="N9" i="13"/>
  <c r="AA9" i="13"/>
  <c r="AC9" i="13" s="1"/>
  <c r="Z21" i="13"/>
  <c r="Z22" i="13" s="1"/>
  <c r="D11" i="14"/>
  <c r="E9" i="14"/>
  <c r="N9" i="14"/>
  <c r="L9" i="14"/>
  <c r="F9" i="14"/>
  <c r="AA15" i="13"/>
  <c r="AC15" i="13" s="1"/>
  <c r="N15" i="13"/>
  <c r="Q15" i="13" s="1"/>
  <c r="N10" i="13"/>
  <c r="Q10" i="13" s="1"/>
  <c r="F37" i="11" s="1"/>
  <c r="F39" i="11" s="1"/>
  <c r="D9" i="11" s="1"/>
  <c r="AA10" i="13"/>
  <c r="AC10" i="13" s="1"/>
  <c r="AH18" i="13"/>
  <c r="AP18" i="13" s="1"/>
  <c r="N18" i="13"/>
  <c r="Q18" i="13" s="1"/>
  <c r="AA18" i="13"/>
  <c r="AC18" i="13" s="1"/>
  <c r="AH14" i="13"/>
  <c r="AP14" i="13" s="1"/>
  <c r="N14" i="13"/>
  <c r="Q14" i="13" s="1"/>
  <c r="AA14" i="13"/>
  <c r="AC14" i="13" s="1"/>
  <c r="R12" i="13"/>
  <c r="Z12" i="13" s="1"/>
  <c r="AA12" i="13"/>
  <c r="AC12" i="13" s="1"/>
  <c r="N12" i="13"/>
  <c r="Q12" i="13" s="1"/>
  <c r="AA17" i="13"/>
  <c r="AC17" i="13" s="1"/>
  <c r="N17" i="13"/>
  <c r="Q17" i="13" s="1"/>
  <c r="AH13" i="13"/>
  <c r="AP13" i="13" s="1"/>
  <c r="AA13" i="13"/>
  <c r="AC13" i="13" s="1"/>
  <c r="N13" i="13"/>
  <c r="Q13" i="13" s="1"/>
  <c r="R11" i="13"/>
  <c r="Z11" i="13" s="1"/>
  <c r="AA11" i="13"/>
  <c r="AC11" i="13" s="1"/>
  <c r="N11" i="13"/>
  <c r="Q11" i="13" s="1"/>
  <c r="AA16" i="13"/>
  <c r="AC16" i="13" s="1"/>
  <c r="N16" i="13"/>
  <c r="Q16" i="13" s="1"/>
  <c r="I9" i="14"/>
  <c r="J9" i="14"/>
  <c r="G9" i="14"/>
  <c r="H9" i="14"/>
  <c r="AH17" i="13"/>
  <c r="AP17" i="13" s="1"/>
  <c r="AP21" i="13"/>
  <c r="Z28" i="13"/>
  <c r="K10" i="14"/>
  <c r="L10" i="14" s="1"/>
  <c r="C10" i="14"/>
  <c r="I7" i="13"/>
  <c r="K9" i="14"/>
  <c r="N10" i="14"/>
  <c r="O10" i="14" s="1"/>
  <c r="R15" i="13"/>
  <c r="Z15" i="13" s="1"/>
  <c r="Z25" i="13"/>
  <c r="AH15" i="13"/>
  <c r="AP15" i="13" s="1"/>
  <c r="AH16" i="13"/>
  <c r="AP16" i="13" s="1"/>
  <c r="R14" i="13"/>
  <c r="Z14" i="13" s="1"/>
  <c r="AH12" i="13"/>
  <c r="AP12" i="13" s="1"/>
  <c r="R13" i="13"/>
  <c r="Z13" i="13" s="1"/>
  <c r="R17" i="13"/>
  <c r="Z17" i="13" s="1"/>
  <c r="AP20" i="13"/>
  <c r="Z27" i="13"/>
  <c r="R18" i="13"/>
  <c r="AH11" i="13"/>
  <c r="AP11" i="13" s="1"/>
  <c r="R16" i="13"/>
  <c r="Z16" i="13" s="1"/>
  <c r="AH10" i="13"/>
  <c r="AP10" i="13" s="1"/>
  <c r="R10" i="13"/>
  <c r="R9" i="13"/>
  <c r="AH9" i="13"/>
  <c r="AW9" i="13" l="1"/>
  <c r="F71" i="11"/>
  <c r="F73" i="11" s="1"/>
  <c r="D14" i="11" s="1"/>
  <c r="F14" i="11" s="1"/>
  <c r="Q9" i="13"/>
  <c r="AX9" i="13" s="1"/>
  <c r="AY9" i="13" s="1"/>
  <c r="C11" i="14"/>
  <c r="N11" i="14"/>
  <c r="O11" i="14" s="1"/>
  <c r="E11" i="14"/>
  <c r="F11" i="14" s="1"/>
  <c r="K11" i="14"/>
  <c r="L11" i="14" s="1"/>
  <c r="AP22" i="13"/>
  <c r="AP9" i="13" s="1"/>
  <c r="F78" i="11" s="1"/>
  <c r="F80" i="11" s="1"/>
  <c r="D15" i="11" s="1"/>
  <c r="F15" i="11" s="1"/>
  <c r="F50" i="11"/>
  <c r="F52" i="11" s="1"/>
  <c r="D11" i="11" s="1"/>
  <c r="F11" i="11" s="1"/>
  <c r="AT17" i="13"/>
  <c r="AU17" i="13" s="1"/>
  <c r="Z29" i="13"/>
  <c r="Z9" i="13" s="1"/>
  <c r="AW17" i="13"/>
  <c r="AW15" i="13"/>
  <c r="AX17" i="13"/>
  <c r="AY17" i="13" s="1"/>
  <c r="AX15" i="13"/>
  <c r="AX12" i="13"/>
  <c r="AT15" i="13"/>
  <c r="AU15" i="13" s="1"/>
  <c r="AX11" i="13"/>
  <c r="AX14" i="13"/>
  <c r="AT14" i="13"/>
  <c r="AU14" i="13" s="1"/>
  <c r="AW14" i="13"/>
  <c r="AW12" i="13"/>
  <c r="AT12" i="13"/>
  <c r="AU12" i="13" s="1"/>
  <c r="AT13" i="13"/>
  <c r="AU13" i="13" s="1"/>
  <c r="AW13" i="13"/>
  <c r="AX13" i="13"/>
  <c r="AT10" i="13"/>
  <c r="AU10" i="13" s="1"/>
  <c r="AW10" i="13"/>
  <c r="F64" i="11"/>
  <c r="F66" i="11" s="1"/>
  <c r="D13" i="11" s="1"/>
  <c r="F13" i="11" s="1"/>
  <c r="AT16" i="13"/>
  <c r="AU16" i="13" s="1"/>
  <c r="AX16" i="13"/>
  <c r="AW18" i="13"/>
  <c r="Z18" i="13"/>
  <c r="AX18" i="13" s="1"/>
  <c r="AT18" i="13"/>
  <c r="AU18" i="13" s="1"/>
  <c r="AW16" i="13"/>
  <c r="AW11" i="13"/>
  <c r="AT11" i="13"/>
  <c r="AU11" i="13" s="1"/>
  <c r="AT9" i="13"/>
  <c r="AY18" i="13" l="1"/>
  <c r="AY12" i="13"/>
  <c r="AY16" i="13"/>
  <c r="AY14" i="13"/>
  <c r="AY13" i="13"/>
  <c r="AY11" i="13"/>
  <c r="AY15" i="13"/>
  <c r="I10" i="14"/>
  <c r="J10" i="14" s="1"/>
  <c r="Z10" i="13"/>
  <c r="F43" i="11" s="1"/>
  <c r="F45" i="11" s="1"/>
  <c r="D10" i="11" s="1"/>
  <c r="F9" i="11" s="1"/>
  <c r="F24" i="11"/>
  <c r="F26" i="11" s="1"/>
  <c r="D7" i="11" s="1"/>
  <c r="F58" i="11"/>
  <c r="AU9" i="13"/>
  <c r="F57" i="11" s="1"/>
  <c r="F30" i="11" l="1"/>
  <c r="F32" i="11" s="1"/>
  <c r="D8" i="11" s="1"/>
  <c r="F7" i="11" s="1"/>
  <c r="AX10" i="13"/>
  <c r="AY10" i="13" s="1"/>
  <c r="G11" i="14" s="1"/>
  <c r="H11" i="14" s="1"/>
  <c r="G10" i="14"/>
  <c r="H10" i="14" s="1"/>
  <c r="E10" i="14"/>
  <c r="F10" i="14" s="1"/>
  <c r="F59" i="11"/>
  <c r="D12" i="11" s="1"/>
  <c r="F12" i="11" s="1"/>
  <c r="I11" i="14" l="1"/>
  <c r="J11" i="14" s="1"/>
  <c r="M11" i="14"/>
  <c r="F17" i="11"/>
  <c r="H13" i="14" l="1"/>
  <c r="L13" i="14"/>
  <c r="O13" i="14"/>
  <c r="M13" i="14"/>
  <c r="M15" i="14" s="1"/>
  <c r="M16" i="14" s="1"/>
  <c r="J13" i="14"/>
  <c r="F13" i="14"/>
  <c r="N13" i="14" l="1"/>
  <c r="N15" i="14" s="1"/>
  <c r="N16" i="14" s="1"/>
  <c r="E13" i="14"/>
  <c r="E15" i="14" s="1"/>
  <c r="E16" i="14" s="1"/>
  <c r="I13" i="14"/>
  <c r="I15" i="14" s="1"/>
  <c r="I16" i="14" s="1"/>
  <c r="K13" i="14"/>
  <c r="K15" i="14" s="1"/>
  <c r="K16" i="14" s="1"/>
  <c r="G13" i="14"/>
  <c r="G15" i="14" s="1"/>
  <c r="G16" i="14" s="1"/>
  <c r="F30" i="14" l="1"/>
  <c r="F21" i="14"/>
  <c r="F23" i="14"/>
  <c r="F28" i="14"/>
</calcChain>
</file>

<file path=xl/comments1.xml><?xml version="1.0" encoding="utf-8"?>
<comments xmlns="http://schemas.openxmlformats.org/spreadsheetml/2006/main">
  <authors>
    <author>USGBC</author>
  </authors>
  <commentList>
    <comment ref="AE6" authorId="0" shapeId="0">
      <text>
        <r>
          <rPr>
            <sz val="10"/>
            <color indexed="81"/>
            <rFont val="Arial"/>
            <family val="2"/>
          </rPr>
          <t>CDPH Standard Method v1.1-2010 is only allowed for classroom furniture.</t>
        </r>
      </text>
    </comment>
    <comment ref="I7" authorId="0" shapeId="0">
      <text>
        <r>
          <rPr>
            <sz val="10"/>
            <color indexed="81"/>
            <rFont val="Arial"/>
            <family val="2"/>
          </rPr>
          <t>Not required for furniture assemblies</t>
        </r>
      </text>
    </comment>
  </commentList>
</comments>
</file>

<file path=xl/sharedStrings.xml><?xml version="1.0" encoding="utf-8"?>
<sst xmlns="http://schemas.openxmlformats.org/spreadsheetml/2006/main" count="828" uniqueCount="444">
  <si>
    <t>Flooring</t>
  </si>
  <si>
    <t>Furniture</t>
  </si>
  <si>
    <t>Exterior Applied Products</t>
  </si>
  <si>
    <t>Category</t>
  </si>
  <si>
    <t>Threshold requirement</t>
  </si>
  <si>
    <t>Interior adhesives and sealants applied on site - emissions</t>
  </si>
  <si>
    <t>General Information</t>
  </si>
  <si>
    <t>CSI Div (optional)</t>
  </si>
  <si>
    <t>Emissions Criteria</t>
  </si>
  <si>
    <t>flooring</t>
  </si>
  <si>
    <t>walls</t>
  </si>
  <si>
    <t>ceilings</t>
  </si>
  <si>
    <t>thermal and acoustic insulation</t>
  </si>
  <si>
    <t>furniture</t>
  </si>
  <si>
    <t>interior paints and coatings</t>
  </si>
  <si>
    <t>interior adhesives and sealants</t>
  </si>
  <si>
    <t>composite wood</t>
  </si>
  <si>
    <t>exterior applied products</t>
  </si>
  <si>
    <t>Furniture Evaluation</t>
  </si>
  <si>
    <t>Composite Wood Evaluation</t>
  </si>
  <si>
    <t>General Emissions Evaluation</t>
  </si>
  <si>
    <t>ceilings, walls, thermal and acoustic insulation</t>
  </si>
  <si>
    <t>Criteria Met</t>
  </si>
  <si>
    <t>CDPH Standard Method v1.1-2010</t>
  </si>
  <si>
    <t>AgBB Testing and Evaluation Scheme (2010)</t>
  </si>
  <si>
    <t>ISO 16000-3: 2010, ISO 16000-6: 2011, ISO 16000-9: 2006, ISO 16000-11:2006 either in conjunction with AgBB, or with French legislation on VOC emission class labeling</t>
  </si>
  <si>
    <t>DIBt testing method (2010)</t>
  </si>
  <si>
    <t>GenEmissions</t>
  </si>
  <si>
    <t>TVOC</t>
  </si>
  <si>
    <t>0.5 mg/m3 or less</t>
  </si>
  <si>
    <t>between 0.5 and 5.0 mg/m3</t>
  </si>
  <si>
    <t>5.0 mg/m3 or more</t>
  </si>
  <si>
    <t>VOC Content</t>
  </si>
  <si>
    <t>Product Type</t>
  </si>
  <si>
    <t>ULEF</t>
  </si>
  <si>
    <t>NAUF</t>
  </si>
  <si>
    <t>Cost</t>
  </si>
  <si>
    <t>ANSI/BIFMA e8-2011 §7.6.1</t>
  </si>
  <si>
    <t>ANSI/BIFMA e8-2011 §7.6.2</t>
  </si>
  <si>
    <t>Regulation</t>
  </si>
  <si>
    <t>VOCreg</t>
  </si>
  <si>
    <t>SCAQMD Rule 1113</t>
  </si>
  <si>
    <t>SCAQMD Rule 1168</t>
  </si>
  <si>
    <t>European Decopaint Directive (2004/42/EC)</t>
  </si>
  <si>
    <t>Hong Kong Air Pollution Control (VOC) Regulation</t>
  </si>
  <si>
    <t>rule1168</t>
  </si>
  <si>
    <t>Assembly Name</t>
  </si>
  <si>
    <t>Walls</t>
  </si>
  <si>
    <t>Option 1</t>
  </si>
  <si>
    <t>Option 2</t>
  </si>
  <si>
    <t>Assembly
Type</t>
  </si>
  <si>
    <t>Description of 
Material</t>
  </si>
  <si>
    <t>Manufacturer or
Vendor Name</t>
  </si>
  <si>
    <t>Assembly 
Name</t>
  </si>
  <si>
    <t>Thermal and Acoustic Insulation</t>
  </si>
  <si>
    <t xml:space="preserve">VOC Budget </t>
  </si>
  <si>
    <t>Does not meet criteria</t>
  </si>
  <si>
    <t>Wet-Applied Products 
Volume Used 
(L)</t>
  </si>
  <si>
    <t>rule1113</t>
  </si>
  <si>
    <t>CARBSCM2007</t>
  </si>
  <si>
    <t>Decopaint</t>
  </si>
  <si>
    <t>HongKong</t>
  </si>
  <si>
    <t>Aluminium roof coatings</t>
  </si>
  <si>
    <t>Below-ground wood preservatives</t>
  </si>
  <si>
    <t>Clear brushing lacquers</t>
  </si>
  <si>
    <t>Exterior walls of mineral substrate - WB</t>
  </si>
  <si>
    <t>Clear wood finishes (lacquers)</t>
  </si>
  <si>
    <t>Exterior walls of mineral substrate - SB</t>
  </si>
  <si>
    <t>Clear wood finishes (sanding sealers)</t>
  </si>
  <si>
    <t>Interior/exterior trim and cladding paints for wood and metal - WB</t>
  </si>
  <si>
    <t>Clear wood finishes (varnishes)</t>
  </si>
  <si>
    <t>Interior/exterior trim and cladding paints for wood and metal - SB</t>
  </si>
  <si>
    <t>Interior/exterior trim varnishes and woodstains, including opaque woodstains - WB</t>
  </si>
  <si>
    <t>Interior/exterior trim varnishes and woodstains, including opaque woodstains - SB</t>
  </si>
  <si>
    <t>Extreme high-gloss coatings for metal</t>
  </si>
  <si>
    <t>Interior and exterior minimal build woodstains - WB</t>
  </si>
  <si>
    <t>Fire-proofing exterior coatings</t>
  </si>
  <si>
    <t>Interior and exterior minimal build woodstains - SB</t>
  </si>
  <si>
    <t>Fire-retardant coatings (clear)</t>
  </si>
  <si>
    <t>Primers - WB</t>
  </si>
  <si>
    <t>Fire-retardant coatings (pigmented)</t>
  </si>
  <si>
    <t>Primers - SB</t>
  </si>
  <si>
    <t>Flat coatings</t>
  </si>
  <si>
    <t>Binding primers - WB</t>
  </si>
  <si>
    <t>Floor coatings</t>
  </si>
  <si>
    <t>Flats</t>
  </si>
  <si>
    <t>Binding primers - SB</t>
  </si>
  <si>
    <t>Granite look-alike coatings or textured undercoaters</t>
  </si>
  <si>
    <t>One-pack performance coatings - WB</t>
  </si>
  <si>
    <t>High-temperature industrial maintenance coatings</t>
  </si>
  <si>
    <t>Two-pack reactive performance coatings for specific end use such as floors - WB</t>
  </si>
  <si>
    <t>Industrial maintenance coatings</t>
  </si>
  <si>
    <t>Two-pack reactive performance coatings for specific end use such as floors - SB</t>
  </si>
  <si>
    <t>Interior stains</t>
  </si>
  <si>
    <t>Multi-coloured coatings - WB</t>
  </si>
  <si>
    <t>Japans or faux finishing coatings</t>
  </si>
  <si>
    <t>Multi-coloured coatings - SB</t>
  </si>
  <si>
    <t>Decorative effect coatings - WB</t>
  </si>
  <si>
    <t>Decorative effect coatings - SB</t>
  </si>
  <si>
    <t>Metallic pigmented coatings</t>
  </si>
  <si>
    <t>Multi-colour coatings</t>
  </si>
  <si>
    <t>Non-flat coatings</t>
  </si>
  <si>
    <t>Other architectural coatings</t>
  </si>
  <si>
    <t>Shellac - Clear</t>
  </si>
  <si>
    <t>Pre-treatment coatings for metal</t>
  </si>
  <si>
    <t>Shellac - Opaque</t>
  </si>
  <si>
    <t>Pre-treatment wash primers</t>
  </si>
  <si>
    <t>Primers, sealers and undercoaters</t>
  </si>
  <si>
    <t>Stains</t>
  </si>
  <si>
    <t>Quick-dry enamels</t>
  </si>
  <si>
    <t>Quick-dry primers, sealers and undercoaters</t>
  </si>
  <si>
    <t>Roof coatings (exposed)</t>
  </si>
  <si>
    <t>Roof coatings (non-exposed)</t>
  </si>
  <si>
    <t>Roof primers (bituminous)</t>
  </si>
  <si>
    <t>Shellac - Pigmented</t>
  </si>
  <si>
    <t>Rust preventative coatings</t>
  </si>
  <si>
    <t>Shellacs (clear)</t>
  </si>
  <si>
    <t>Shellacs (pigmented)</t>
  </si>
  <si>
    <t>Specialty primers</t>
  </si>
  <si>
    <t>Superior durability solvent-borne coatings for metal</t>
  </si>
  <si>
    <t>Swimming pool coatings (other)</t>
  </si>
  <si>
    <t>Swimming pool repair coatings</t>
  </si>
  <si>
    <t>Traffic coatings</t>
  </si>
  <si>
    <t>Waterproofing concrete or masonry sealers</t>
  </si>
  <si>
    <t>Waterproofing sealers</t>
  </si>
  <si>
    <t>Wood preservatives (other)</t>
  </si>
  <si>
    <t>Zinc-rich industrial maintenance primers</t>
  </si>
  <si>
    <t>named ranges</t>
  </si>
  <si>
    <t xml:space="preserve"> </t>
  </si>
  <si>
    <t>Total Compliant Area if all Criteria Met</t>
  </si>
  <si>
    <t>ExtVOCreg</t>
  </si>
  <si>
    <r>
      <rPr>
        <b/>
        <sz val="10"/>
        <rFont val="Arial"/>
        <family val="2"/>
      </rPr>
      <t>Step 1.</t>
    </r>
    <r>
      <rPr>
        <sz val="10"/>
        <rFont val="Arial"/>
        <family val="2"/>
      </rPr>
      <t xml:space="preserve"> </t>
    </r>
  </si>
  <si>
    <t xml:space="preserve">  </t>
  </si>
  <si>
    <r>
      <rPr>
        <b/>
        <sz val="10"/>
        <rFont val="Arial"/>
        <family val="2"/>
      </rPr>
      <t>Step 2.</t>
    </r>
    <r>
      <rPr>
        <sz val="10"/>
        <rFont val="Arial"/>
        <family val="2"/>
      </rPr>
      <t xml:space="preserve"> </t>
    </r>
  </si>
  <si>
    <r>
      <rPr>
        <b/>
        <sz val="10"/>
        <rFont val="Arial"/>
        <family val="2"/>
      </rPr>
      <t>Step 3.</t>
    </r>
    <r>
      <rPr>
        <sz val="10"/>
        <rFont val="Arial"/>
        <family val="2"/>
      </rPr>
      <t xml:space="preserve"> </t>
    </r>
  </si>
  <si>
    <t>Percent Meeting Requirements</t>
  </si>
  <si>
    <t>90%, by volume</t>
  </si>
  <si>
    <t>100%, by volume</t>
  </si>
  <si>
    <t>90%, by cost</t>
  </si>
  <si>
    <t>Interior adhesives and sealants applied on site - VOC content</t>
  </si>
  <si>
    <t>Composite wood</t>
  </si>
  <si>
    <t>Total number of compliant categories</t>
  </si>
  <si>
    <t>Enable macros.</t>
  </si>
  <si>
    <t xml:space="preserve">Interior paints and coatings applied on site - VOC content </t>
  </si>
  <si>
    <t>Interior paints and coatings applied on site - emissions</t>
  </si>
  <si>
    <t>comp. wood with no other categories</t>
  </si>
  <si>
    <t>comp wood meets criteria</t>
  </si>
  <si>
    <t>System percentage compliant (%)</t>
  </si>
  <si>
    <t>Contributing percentage (%)</t>
  </si>
  <si>
    <t>Criteria Selected</t>
  </si>
  <si>
    <t>TVOC 
Range</t>
  </si>
  <si>
    <t>Total Unique Assemblies</t>
  </si>
  <si>
    <t>A</t>
  </si>
  <si>
    <t>Total Rows with Assembly Name</t>
  </si>
  <si>
    <t>Total furniture cost (required if pursuing points under the Furniture category)</t>
  </si>
  <si>
    <t>Products</t>
  </si>
  <si>
    <t>General Emissions Evaluation Compliance</t>
  </si>
  <si>
    <t xml:space="preserve"> Composite Wood Evaluation Compliance</t>
  </si>
  <si>
    <t>Furniture Evaluation Compliance</t>
  </si>
  <si>
    <t>Note: All information on this tab is READ-ONLY. To edit, see previous tabs.</t>
  </si>
  <si>
    <t>Compliance by category</t>
  </si>
  <si>
    <t>Interior paints and coatings applied on site</t>
  </si>
  <si>
    <t>Interior paints and coating products meeting general emissions evaluation criteria, by volume (L)</t>
  </si>
  <si>
    <t>Total interior paints and coating products volume (L)</t>
  </si>
  <si>
    <t>Percent general emissions evaluation compliance (%)</t>
  </si>
  <si>
    <t>Interior adhesives and sealants applied on site</t>
  </si>
  <si>
    <t>Interior adhesives and sealant products meeting general emissions evaluation criteria, by volume (L)</t>
  </si>
  <si>
    <t>Total interior adhesives and sealant products volume (L)</t>
  </si>
  <si>
    <t>Flooring products meeting emissions criteria</t>
  </si>
  <si>
    <t>Total number of flooring products</t>
  </si>
  <si>
    <t>Percent emissions criteria compliance (%)</t>
  </si>
  <si>
    <t>Furniture meeting emissions criteria, by cost ($)</t>
  </si>
  <si>
    <t>Total furniture cost ($)</t>
  </si>
  <si>
    <t>Exterior applied products</t>
  </si>
  <si>
    <t>Exterior applied products meeting emissions criteria, by volume (L)</t>
  </si>
  <si>
    <t>Total exterior applied products volume (L)</t>
  </si>
  <si>
    <t>Total 
Criteria 
Selected</t>
  </si>
  <si>
    <t>Total 
Criteria 
Met</t>
  </si>
  <si>
    <t>Baseline 
Case 
(g)</t>
  </si>
  <si>
    <t>Design 
Case 
(g)</t>
  </si>
  <si>
    <t>VOC 
Content Compliance</t>
  </si>
  <si>
    <t>URL for 
Product Information, MSDS, etc</t>
  </si>
  <si>
    <t>Ceilings</t>
  </si>
  <si>
    <t>Exterior 
Applied Products Compliance</t>
  </si>
  <si>
    <t>For projects pursuing Option 2</t>
  </si>
  <si>
    <t>Total interior adhesives and sealants, baseline case (g)</t>
  </si>
  <si>
    <t>Total interior adhesives and sealants, design case (g)</t>
  </si>
  <si>
    <t>Total interior paints and coatings, baseline case (g)</t>
  </si>
  <si>
    <t>Total interior paints and coatings, design case (g)</t>
  </si>
  <si>
    <t>100% of interior paints and coatings meet VOC content requirements</t>
  </si>
  <si>
    <t>Total products, design case (g)</t>
  </si>
  <si>
    <t>Total products, baseline case (g)</t>
  </si>
  <si>
    <t>100% of products meet VOC content requirements</t>
  </si>
  <si>
    <t>Interior Paints and Coatings</t>
  </si>
  <si>
    <t>VOC Budget</t>
  </si>
  <si>
    <t xml:space="preserve">Composite wood products meeting emissions criteria </t>
  </si>
  <si>
    <t>Total number of composite wood products</t>
  </si>
  <si>
    <t>For projects pursuing Option 1</t>
  </si>
  <si>
    <r>
      <rPr>
        <sz val="16"/>
        <rFont val="Arial Black"/>
        <family val="2"/>
      </rPr>
      <t>Low-Emitting Materials Calculator</t>
    </r>
    <r>
      <rPr>
        <sz val="14"/>
        <rFont val="Arial Black"/>
        <family val="2"/>
      </rPr>
      <t xml:space="preserve">
</t>
    </r>
    <r>
      <rPr>
        <sz val="9"/>
        <rFont val="Arial"/>
        <family val="2"/>
      </rPr>
      <t>LEED v4 EQ Credit Low-Emitting Materials</t>
    </r>
  </si>
  <si>
    <t>Note: This calculator is for use with Excel for Mac 2011 and Excel 2007 or later.</t>
  </si>
  <si>
    <t>1.  Select the unit of measurement</t>
  </si>
  <si>
    <t>IP units</t>
  </si>
  <si>
    <t>Note: This selection must match the unit of measurement chosen during project registration.</t>
  </si>
  <si>
    <r>
      <rPr>
        <b/>
        <sz val="10"/>
        <rFont val="Arial"/>
        <family val="2"/>
      </rPr>
      <t>Step 4.</t>
    </r>
    <r>
      <rPr>
        <sz val="10"/>
        <rFont val="Arial"/>
        <family val="2"/>
      </rPr>
      <t xml:space="preserve"> </t>
    </r>
  </si>
  <si>
    <t>Upload the completed spreadsheet to LEED Online.  Complete any related summary fields in the LEED credit form with the results of the calculator.</t>
  </si>
  <si>
    <t>UOM</t>
  </si>
  <si>
    <t>1 = IP, 2 = SI</t>
  </si>
  <si>
    <t>Emissions and content requirements</t>
  </si>
  <si>
    <t>Assumptions</t>
  </si>
  <si>
    <t>General Emissions</t>
  </si>
  <si>
    <t>Composite Wood</t>
  </si>
  <si>
    <t>Assembly</t>
  </si>
  <si>
    <t>Interior matt walls and ceilings (Gloss &lt;25 at 60°) - WB</t>
  </si>
  <si>
    <t>Interior matt walls and ceilings (Gloss &lt;25 at 60°) - SB</t>
  </si>
  <si>
    <t>Interior glossy walls and ceilings (Gloss &gt;25 at 60°) - WB</t>
  </si>
  <si>
    <t>Interior glossy walls and ceilings (Gloss &gt;25 at 60°) - SB</t>
  </si>
  <si>
    <t>BD+C: Schools and Healthcare</t>
  </si>
  <si>
    <t>All BD+C and ID+C Rating Systems except Schools and Healthcare</t>
  </si>
  <si>
    <t>Allowable 
VOC Content
(g/l)</t>
  </si>
  <si>
    <t>Allowable 
(g/l)</t>
  </si>
  <si>
    <t>Actual
(g/l)</t>
  </si>
  <si>
    <t>Actual 
(g/l)</t>
  </si>
  <si>
    <t>Is the material inherently nonemitting?</t>
  </si>
  <si>
    <t>Meets 
Threshold</t>
  </si>
  <si>
    <r>
      <t xml:space="preserve">Exterior applied products </t>
    </r>
    <r>
      <rPr>
        <i/>
        <sz val="10"/>
        <color theme="1"/>
        <rFont val="Arial"/>
        <family val="2"/>
      </rPr>
      <t>(Schools and Healthcare only)</t>
    </r>
  </si>
  <si>
    <r>
      <t xml:space="preserve">Exterior Applied Products
</t>
    </r>
    <r>
      <rPr>
        <i/>
        <sz val="10"/>
        <rFont val="Arial"/>
        <family val="2"/>
      </rPr>
      <t>(Schools and Healthcare only)</t>
    </r>
  </si>
  <si>
    <r>
      <t>Exterior Applied Products</t>
    </r>
    <r>
      <rPr>
        <sz val="10"/>
        <rFont val="Arial"/>
        <family val="2"/>
      </rPr>
      <t xml:space="preserve"> (Schools and Healthcare only)</t>
    </r>
  </si>
  <si>
    <t>Interior Adhesives 
and Sealants</t>
  </si>
  <si>
    <t>Option 1. Product Category Calculations - VOC Budget</t>
  </si>
  <si>
    <t>Option 2. Budget Calculation Method - VOC Budget</t>
  </si>
  <si>
    <t>Option 1. Product Category Calculations</t>
  </si>
  <si>
    <t>Option 2. Budget Calculation Method</t>
  </si>
  <si>
    <t>100% of interior adhesives and sealants meet VOC content requirements</t>
  </si>
  <si>
    <t>Interior paints and coating products meeting VOC content criteria, by volume (L)</t>
  </si>
  <si>
    <t>Percent VOC content criteria compliance (%)</t>
  </si>
  <si>
    <t>Interior adhesives and sealant products meeting VOC content criteria, by volume (L)</t>
  </si>
  <si>
    <t xml:space="preserve">Option 1. Product Category Calculations Summary </t>
  </si>
  <si>
    <t xml:space="preserve">Option 2. Budget Calculation Method Summary </t>
  </si>
  <si>
    <t>Total percent compliant, without furniture (%)</t>
  </si>
  <si>
    <t>Total percent compliant, with furniture (%)</t>
  </si>
  <si>
    <t>Ceilings, walls, thermal, and acoustic insulation</t>
  </si>
  <si>
    <t>Ceiling, walls, thermal, and acoustic insulation products meeting emissions criteria</t>
  </si>
  <si>
    <t>Total number of ceiling, walls, thermal, and acoustic insulation products</t>
  </si>
  <si>
    <r>
      <t xml:space="preserve">Copyright </t>
    </r>
    <r>
      <rPr>
        <sz val="9"/>
        <color theme="0" tint="-0.499984740745262"/>
        <rFont val="Arial"/>
        <family val="2"/>
      </rPr>
      <t>©</t>
    </r>
    <r>
      <rPr>
        <sz val="8"/>
        <color theme="0" tint="-0.499984740745262"/>
        <rFont val="Arial"/>
        <family val="2"/>
      </rPr>
      <t xml:space="preserve"> 2012</t>
    </r>
  </si>
  <si>
    <t>U.S. Green Building Council</t>
  </si>
  <si>
    <t>All Rights Reserved</t>
  </si>
  <si>
    <t>Total 
Compliant 
Cost
($)</t>
  </si>
  <si>
    <t>Total cost (furniture only)</t>
  </si>
  <si>
    <t>Total compliant, by system</t>
  </si>
  <si>
    <t>California Air Resources Board (CARB) 2007</t>
  </si>
  <si>
    <t>Canadian VOC Concentration Limits for Architectural Coatings</t>
  </si>
  <si>
    <t>Canada</t>
  </si>
  <si>
    <t>Antenna coating</t>
  </si>
  <si>
    <t>Thermoplastic rubber coating and mastic</t>
  </si>
  <si>
    <t>Metallic pigmented coating</t>
  </si>
  <si>
    <t>Bituminous roof primer</t>
  </si>
  <si>
    <t>Any other bituminous roof coating</t>
  </si>
  <si>
    <t>Non-bituminous roof coating</t>
  </si>
  <si>
    <t>Calcimine recoater</t>
  </si>
  <si>
    <t>Bond breaker</t>
  </si>
  <si>
    <t>Concrete curing compound</t>
  </si>
  <si>
    <t>Concrete surface retarder</t>
  </si>
  <si>
    <t>Form release compound</t>
  </si>
  <si>
    <t>Dry fog coating</t>
  </si>
  <si>
    <t>Extreme high durability coating</t>
  </si>
  <si>
    <t>Faux finish</t>
  </si>
  <si>
    <t>Fire resistant coating</t>
  </si>
  <si>
    <t>Fire retardant coating, clear</t>
  </si>
  <si>
    <t>Fire retardant coating, opaque</t>
  </si>
  <si>
    <t>Floor enamel</t>
  </si>
  <si>
    <t>Any other opaque floor coating for application to surfaces that may be subject to foot traffic</t>
  </si>
  <si>
    <t>Flow coating</t>
  </si>
  <si>
    <t>Graphic arts coating</t>
  </si>
  <si>
    <t>Temperature-indicator safety coating</t>
  </si>
  <si>
    <t>Any other high-temperature coating</t>
  </si>
  <si>
    <t>Impacted immersion coating</t>
  </si>
  <si>
    <t>Any other industrial maintenance coating</t>
  </si>
  <si>
    <t>Shellac, clear</t>
  </si>
  <si>
    <t>Shellac, opaque</t>
  </si>
  <si>
    <t>Clear brushing lacquer</t>
  </si>
  <si>
    <t>Any other lacquer, including lacquer sanding sealers</t>
  </si>
  <si>
    <t>Any other sanding sealer</t>
  </si>
  <si>
    <t>Conversion varnish</t>
  </si>
  <si>
    <t xml:space="preserve">Conjugated oil varnish for sealing wood </t>
  </si>
  <si>
    <t>Any other varnish</t>
  </si>
  <si>
    <t>Low solids coating</t>
  </si>
  <si>
    <t>Mastic texture coating</t>
  </si>
  <si>
    <t>Multi-coloured coating</t>
  </si>
  <si>
    <t>Nuclear coating</t>
  </si>
  <si>
    <t>Pre-treatment wash primer</t>
  </si>
  <si>
    <t>Specialty primer, sealer or undercoater</t>
  </si>
  <si>
    <t>Waterproofing sealer for concrete or masonry</t>
  </si>
  <si>
    <t>Any other waterproofing sealer</t>
  </si>
  <si>
    <t>Any other primer, sealer or undercoater</t>
  </si>
  <si>
    <t>Quick-dry enamel</t>
  </si>
  <si>
    <t>Recycled coating</t>
  </si>
  <si>
    <t>Rust preventive coating</t>
  </si>
  <si>
    <t>Interior wiping stain</t>
  </si>
  <si>
    <t>Exterior wood stain, clear or semi-transparent</t>
  </si>
  <si>
    <t>Any other stain, including lacquer stains</t>
  </si>
  <si>
    <t>Swimming pool coating</t>
  </si>
  <si>
    <t>Traffic marking coating</t>
  </si>
  <si>
    <t>Any other flat coating</t>
  </si>
  <si>
    <t>Any other non-flat coating</t>
  </si>
  <si>
    <t>Any other high-gloss coating</t>
  </si>
  <si>
    <t>V03</t>
  </si>
  <si>
    <t xml:space="preserve">Emissions Criteria:  General emissions evaluation </t>
  </si>
  <si>
    <t>Emissions Criteria:  VOC content</t>
  </si>
  <si>
    <t>Emissions Criteria:  General emissions evaluation</t>
  </si>
  <si>
    <t>Emissions Criteria: General emissions evaluation</t>
  </si>
  <si>
    <t>Emissions Criteria: Composite wood evaluation</t>
  </si>
  <si>
    <t>Emissions Criteria: Furniture evaluation</t>
  </si>
  <si>
    <t>Emissions Criteria: Exterior applied products</t>
  </si>
  <si>
    <t>General emissions evaluation or Inherently nonemitting</t>
  </si>
  <si>
    <t>General emissions evaluation and VOC content</t>
  </si>
  <si>
    <t>Composite wood evaluation or Inherently nonemitting</t>
  </si>
  <si>
    <t>Furniture evaluation</t>
  </si>
  <si>
    <t>General emissions evaluation</t>
  </si>
  <si>
    <t>Composite wood evaluation</t>
  </si>
  <si>
    <t>no data</t>
  </si>
  <si>
    <t>Colorant - Architectural coatings, excluding IM coatings</t>
  </si>
  <si>
    <t>Colorant - Waterborne IM</t>
  </si>
  <si>
    <t>Other adhesives, adhesive bonding primers, adhesive primers, or any other primers</t>
  </si>
  <si>
    <t>Bond breakers</t>
  </si>
  <si>
    <t>Dry-fog coatings</t>
  </si>
  <si>
    <t>Concrete curing compounds</t>
  </si>
  <si>
    <t>Graphic arts (sign) coatings</t>
  </si>
  <si>
    <t>Low solids coatings</t>
  </si>
  <si>
    <t>Magnesite cement coatings</t>
  </si>
  <si>
    <t>Mastic coatings</t>
  </si>
  <si>
    <t>Pigmented lacquers</t>
  </si>
  <si>
    <t>Recycled coatings</t>
  </si>
  <si>
    <t>Zinc-rich primers</t>
  </si>
  <si>
    <t>Wood preservatives</t>
  </si>
  <si>
    <t>Wood coatings</t>
  </si>
  <si>
    <t>Waterproofing membranes</t>
  </si>
  <si>
    <t>Tub and tile refinish coatings</t>
  </si>
  <si>
    <t>Traffic marking coatings</t>
  </si>
  <si>
    <t xml:space="preserve">Swimming pool coatings </t>
  </si>
  <si>
    <t>Stone consolidants</t>
  </si>
  <si>
    <t>Specialty primers, sealers, and undercoaters</t>
  </si>
  <si>
    <t>Roof coatings</t>
  </si>
  <si>
    <t>Reactive penetrating sealers</t>
  </si>
  <si>
    <t>Primers, sealers, and undercoaters</t>
  </si>
  <si>
    <t>Multi-color coatings</t>
  </si>
  <si>
    <t>Mastic texture coatings</t>
  </si>
  <si>
    <t>High temperature coatings</t>
  </si>
  <si>
    <t>Graphic arts coatings (sign paints)</t>
  </si>
  <si>
    <t>Fire resistive coatings</t>
  </si>
  <si>
    <t>Faux finishing coatings</t>
  </si>
  <si>
    <t>Driveway sealer</t>
  </si>
  <si>
    <t>Concrete/Masonry sealers</t>
  </si>
  <si>
    <t>Bituminous roof primers</t>
  </si>
  <si>
    <t>Bituminous roof coatings</t>
  </si>
  <si>
    <t>Basement specialty coatings</t>
  </si>
  <si>
    <t>Aluminum roof coatings</t>
  </si>
  <si>
    <t>Nonflat - High gloss coatings</t>
  </si>
  <si>
    <t>Nonflat coatings</t>
  </si>
  <si>
    <t>Special purpose contact adhesive</t>
  </si>
  <si>
    <t>Contact adhesive</t>
  </si>
  <si>
    <t>Adhesive primer for plastic</t>
  </si>
  <si>
    <t>ABS welding</t>
  </si>
  <si>
    <t>CPVC welding</t>
  </si>
  <si>
    <t>PVC welding</t>
  </si>
  <si>
    <t>Fiberglass substrate-specific adhesives</t>
  </si>
  <si>
    <t>Plastic foam substrate-specific adhesives</t>
  </si>
  <si>
    <t>Metal to metal substrate-specific adhesives</t>
  </si>
  <si>
    <t>Structural glazing adhesives</t>
  </si>
  <si>
    <t>Multipurpose construction adhesives</t>
  </si>
  <si>
    <t>Other sealant</t>
  </si>
  <si>
    <t>Architectural sealant</t>
  </si>
  <si>
    <t>Sheet applied rubber lining operations speciality</t>
  </si>
  <si>
    <t>Structural wood member adhesive</t>
  </si>
  <si>
    <t>Other sealant primer</t>
  </si>
  <si>
    <t>Architectural porous sealant primer</t>
  </si>
  <si>
    <t>Architectural non-porous sealant primer</t>
  </si>
  <si>
    <t>Wood substrate-specific adhesives</t>
  </si>
  <si>
    <t>Porous material (except wood) substrate-specific adhesives</t>
  </si>
  <si>
    <t>Cove base adhesives</t>
  </si>
  <si>
    <t>VCT and asphalt tile adhesives</t>
  </si>
  <si>
    <t>Ceramic tile adhesives</t>
  </si>
  <si>
    <t>Subfloor adhesives</t>
  </si>
  <si>
    <t>Rubber floor adhesives</t>
  </si>
  <si>
    <t>Wood flooring adhesive</t>
  </si>
  <si>
    <t>Outdoor carpet adhesives</t>
  </si>
  <si>
    <t>Carpet pad adhesives</t>
  </si>
  <si>
    <t>Indoor carpet adhesives</t>
  </si>
  <si>
    <t>Waterproofing concrete/masonry sealers</t>
  </si>
  <si>
    <t>Swimming pool coatings - Other</t>
  </si>
  <si>
    <t>Swimming pool coatings - Repair</t>
  </si>
  <si>
    <t>Sacrificial anti-graffiti coatings</t>
  </si>
  <si>
    <t>Stone consolidant</t>
  </si>
  <si>
    <t>Roof primers, bituminous</t>
  </si>
  <si>
    <t>Stains, interior</t>
  </si>
  <si>
    <t>Roof coatings, aluminum</t>
  </si>
  <si>
    <t>Multi-Color coatings</t>
  </si>
  <si>
    <t>Industrial maintenance coatings - Zinc-rich IM primers</t>
  </si>
  <si>
    <t>Industrial maintenance coatings - Non-sacrificial anti-graffiti coatings</t>
  </si>
  <si>
    <t>Industrial maintenance coatings - High temperature IM coatings</t>
  </si>
  <si>
    <t>Fire-proofing coatings</t>
  </si>
  <si>
    <t>Faux finishing coatings - Trowel applied coatings</t>
  </si>
  <si>
    <t>Faux finishing coatings - Japan</t>
  </si>
  <si>
    <t>Faux finishing coatings - Glazes</t>
  </si>
  <si>
    <t>Faux finishing coatings - Decorative coatings</t>
  </si>
  <si>
    <t>Faux finishing coatings - Clear topcoat</t>
  </si>
  <si>
    <t>Concrete - Curing compounds for roadways and bridges</t>
  </si>
  <si>
    <t>Concrete - Curing compounds</t>
  </si>
  <si>
    <t>Colorant - Solvent-based IM</t>
  </si>
  <si>
    <t>Clear wood finishes - Lacquer</t>
  </si>
  <si>
    <t>Clear wood finishes - Sanding sealers</t>
  </si>
  <si>
    <t>Clear wood finishes - Varnish</t>
  </si>
  <si>
    <t>Single ply roof membrane adhesives</t>
  </si>
  <si>
    <t>Plastic cement welding</t>
  </si>
  <si>
    <t>Computer diskette manufacturing</t>
  </si>
  <si>
    <t>Tire retread</t>
  </si>
  <si>
    <t>Adhesive primer for traffic marking tape</t>
  </si>
  <si>
    <t>Marine deck sealant</t>
  </si>
  <si>
    <t>Nonmembrane roof sealant</t>
  </si>
  <si>
    <t>Roadway sealant</t>
  </si>
  <si>
    <t>Single-ply roof membrane sealant</t>
  </si>
  <si>
    <t>Modified bituminous sealant primer</t>
  </si>
  <si>
    <t>Marine deck sealant primer</t>
  </si>
  <si>
    <t>Driveway sealers</t>
  </si>
  <si>
    <t>Form-release compounds</t>
  </si>
  <si>
    <t>1.  Complete the Products tab by listing each product in a separate row and then selecting the applicable low-emitting criteria.</t>
  </si>
  <si>
    <t>2.  Complete the columns for the requirements listed in the "Emissions Criteria" column.</t>
  </si>
  <si>
    <t xml:space="preserve">2.  Complete the Products tab by listing each product in a separate row. Include all products used on the project including those that contribute to the credit and those that do not.
</t>
  </si>
  <si>
    <t xml:space="preserve">4.  Select the low-emitting criteria that applies to the assembly, per the credit requirements, to inform which columns to complete.
</t>
  </si>
  <si>
    <t>Architectural Applications</t>
  </si>
  <si>
    <t>Specialty Applications</t>
  </si>
  <si>
    <t>Dry wall and panel adhesives</t>
  </si>
  <si>
    <t>Top and trim adhesive</t>
  </si>
  <si>
    <t>Substrate Specific Applications</t>
  </si>
  <si>
    <t>Sealants</t>
  </si>
  <si>
    <t>Sealant Primers</t>
  </si>
  <si>
    <t>Other</t>
  </si>
  <si>
    <t>Salvaged or reused</t>
  </si>
  <si>
    <t xml:space="preserve">3.  Enter an assembly name, assembly type, and the surface area  of the layer for each product.  Each product (i.e. layer) of an assembly should have the same assembly name, assembly type, and layer surface area (e.g. Wall Type 1 may have gypsum board, primer, and blue paint).  List each product in the assembly in a unique row. If the same products are used in other assemblies, create unique rows for that assembly (e.g. Wall Type 2 may have gypsum board layer 1, gypsum board layer 2, primer, and red paint).  </t>
  </si>
  <si>
    <t>ASDF</t>
  </si>
  <si>
    <t>warning visible</t>
  </si>
  <si>
    <t>Inherently nonemitting</t>
  </si>
  <si>
    <t>Inherently Nonemitting</t>
  </si>
  <si>
    <r>
      <rPr>
        <i/>
        <sz val="10"/>
        <rFont val="Arial"/>
        <family val="2"/>
      </rPr>
      <t>For furniture assemblies</t>
    </r>
    <r>
      <rPr>
        <sz val="10"/>
        <rFont val="Arial"/>
        <family val="2"/>
      </rPr>
      <t xml:space="preserve">
Cost
($)</t>
    </r>
  </si>
  <si>
    <t>Furniture evaluation or Inherently nonemitting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</si>
</sst>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0.0%"/>
  </numFmts>
  <fonts count="47"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indexed="8"/>
      <name val="Calibri"/>
      <family val="2"/>
    </font>
    <font>
      <b/>
      <sz val="10"/>
      <color indexed="8"/>
      <name val="Arial"/>
      <family val="2"/>
    </font>
    <font>
      <sz val="10"/>
      <color theme="1"/>
      <name val="Arial"/>
      <family val="2"/>
    </font>
    <font>
      <sz val="10"/>
      <name val="Arial"/>
      <family val="2"/>
    </font>
    <font>
      <sz val="8"/>
      <name val="Arial"/>
      <family val="2"/>
    </font>
    <font>
      <b/>
      <sz val="10"/>
      <name val="Arial"/>
      <family val="2"/>
    </font>
    <font>
      <b/>
      <sz val="10"/>
      <color indexed="63"/>
      <name val="Arial"/>
      <family val="2"/>
    </font>
    <font>
      <sz val="11"/>
      <color theme="1"/>
      <name val="Calibri"/>
      <family val="2"/>
      <scheme val="minor"/>
    </font>
    <font>
      <b/>
      <sz val="10"/>
      <color theme="1"/>
      <name val="Arial"/>
      <family val="2"/>
    </font>
    <font>
      <sz val="9"/>
      <color theme="1"/>
      <name val="Arial"/>
      <family val="2"/>
    </font>
    <font>
      <sz val="9"/>
      <name val="Arial"/>
      <family val="2"/>
    </font>
    <font>
      <b/>
      <sz val="9"/>
      <color theme="1"/>
      <name val="Arial"/>
      <family val="2"/>
    </font>
    <font>
      <sz val="10"/>
      <color theme="0"/>
      <name val="Arial"/>
      <family val="2"/>
    </font>
    <font>
      <b/>
      <sz val="10"/>
      <color theme="0"/>
      <name val="Arial"/>
      <family val="2"/>
    </font>
    <font>
      <sz val="12"/>
      <name val="Arial"/>
      <family val="2"/>
    </font>
    <font>
      <sz val="10"/>
      <name val="Tahoma"/>
      <family val="2"/>
    </font>
    <font>
      <sz val="10"/>
      <color theme="1"/>
      <name val="Tahoma"/>
      <family val="2"/>
    </font>
    <font>
      <b/>
      <sz val="16"/>
      <name val="Arial"/>
      <family val="2"/>
    </font>
    <font>
      <b/>
      <sz val="9"/>
      <name val="Arial"/>
      <family val="2"/>
    </font>
    <font>
      <sz val="10"/>
      <color theme="0" tint="-0.14999847407452621"/>
      <name val="Arial"/>
      <family val="2"/>
    </font>
    <font>
      <sz val="10"/>
      <color rgb="FF000000"/>
      <name val="Arial"/>
      <family val="2"/>
    </font>
    <font>
      <sz val="14"/>
      <name val="Arial Black"/>
      <family val="2"/>
    </font>
    <font>
      <sz val="16"/>
      <color theme="0"/>
      <name val="Arial Black"/>
      <family val="2"/>
    </font>
    <font>
      <sz val="8"/>
      <color theme="1"/>
      <name val="Arial"/>
      <family val="2"/>
    </font>
    <font>
      <b/>
      <sz val="12"/>
      <color theme="1"/>
      <name val="Arial"/>
      <family val="2"/>
    </font>
    <font>
      <sz val="16"/>
      <name val="Arial Black"/>
      <family val="2"/>
    </font>
    <font>
      <i/>
      <sz val="10"/>
      <name val="Arial"/>
      <family val="2"/>
    </font>
    <font>
      <sz val="9"/>
      <color theme="0"/>
      <name val="Arial"/>
      <family val="2"/>
    </font>
    <font>
      <sz val="9"/>
      <color theme="0" tint="-0.14999847407452621"/>
      <name val="Arial"/>
      <family val="2"/>
    </font>
    <font>
      <sz val="9"/>
      <color theme="1"/>
      <name val="Calibri"/>
      <family val="2"/>
      <scheme val="minor"/>
    </font>
    <font>
      <sz val="11"/>
      <name val="Calibri"/>
      <family val="2"/>
      <scheme val="minor"/>
    </font>
    <font>
      <i/>
      <sz val="10"/>
      <color theme="1"/>
      <name val="Arial"/>
      <family val="2"/>
    </font>
    <font>
      <sz val="9"/>
      <color indexed="8"/>
      <name val="Arial"/>
      <family val="2"/>
    </font>
    <font>
      <sz val="9"/>
      <color theme="0" tint="-0.499984740745262"/>
      <name val="Arial"/>
      <family val="2"/>
    </font>
    <font>
      <sz val="8"/>
      <color theme="0" tint="-0.499984740745262"/>
      <name val="Arial"/>
      <family val="2"/>
    </font>
    <font>
      <sz val="10"/>
      <color indexed="81"/>
      <name val="Arial"/>
      <family val="2"/>
    </font>
    <font>
      <b/>
      <sz val="12"/>
      <name val="Arial"/>
      <family val="2"/>
    </font>
    <font>
      <sz val="9"/>
      <color rgb="FFFF0000"/>
      <name val="Arial"/>
      <family val="2"/>
    </font>
    <font>
      <u/>
      <sz val="9"/>
      <color theme="1"/>
      <name val="Arial"/>
      <family val="2"/>
    </font>
    <font>
      <u/>
      <sz val="8"/>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00ADD0"/>
        <bgColor indexed="64"/>
      </patternFill>
    </fill>
    <fill>
      <patternFill patternType="solid">
        <fgColor theme="0" tint="-0.14996795556505021"/>
        <bgColor indexed="64"/>
      </patternFill>
    </fill>
    <fill>
      <patternFill patternType="solid">
        <fgColor indexed="65"/>
        <bgColor indexed="64"/>
      </patternFill>
    </fill>
  </fills>
  <borders count="94">
    <border>
      <left/>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499984740745262"/>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499984740745262"/>
      </left>
      <right style="thin">
        <color theme="0" tint="-0.499984740745262"/>
      </right>
      <top/>
      <bottom/>
      <diagonal/>
    </border>
    <border>
      <left style="thin">
        <color theme="0" tint="-0.24994659260841701"/>
      </left>
      <right style="thin">
        <color theme="0" tint="-0.24994659260841701"/>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499984740745262"/>
      </right>
      <top/>
      <bottom style="thin">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bottom style="thin">
        <color theme="0" tint="-0.24994659260841701"/>
      </bottom>
      <diagonal/>
    </border>
    <border>
      <left style="thin">
        <color theme="0" tint="-0.499984740745262"/>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style="thin">
        <color theme="0" tint="-0.24994659260841701"/>
      </left>
      <right style="thin">
        <color theme="0" tint="-0.499984740745262"/>
      </right>
      <top style="thin">
        <color theme="0" tint="-0.24994659260841701"/>
      </top>
      <bottom/>
      <diagonal/>
    </border>
    <border>
      <left style="thin">
        <color theme="0" tint="-0.499984740745262"/>
      </left>
      <right/>
      <top style="thin">
        <color theme="0" tint="-0.499984740745262"/>
      </top>
      <bottom style="thin">
        <color theme="0" tint="-0.24994659260841701"/>
      </bottom>
      <diagonal/>
    </border>
    <border>
      <left/>
      <right style="thin">
        <color theme="0" tint="-0.499984740745262"/>
      </right>
      <top style="thin">
        <color theme="0" tint="-0.499984740745262"/>
      </top>
      <bottom style="thin">
        <color theme="0" tint="-0.24994659260841701"/>
      </bottom>
      <diagonal/>
    </border>
    <border>
      <left style="thin">
        <color theme="0" tint="-0.34998626667073579"/>
      </left>
      <right style="thin">
        <color theme="0" tint="-0.34998626667073579"/>
      </right>
      <top/>
      <bottom/>
      <diagonal/>
    </border>
    <border>
      <left/>
      <right style="thin">
        <color theme="0" tint="-0.24994659260841701"/>
      </right>
      <top/>
      <bottom style="thin">
        <color theme="0" tint="-0.24994659260841701"/>
      </bottom>
      <diagonal/>
    </border>
    <border>
      <left/>
      <right style="thin">
        <color theme="0" tint="-0.499984740745262"/>
      </right>
      <top style="thin">
        <color theme="0" tint="-0.499984740745262"/>
      </top>
      <bottom/>
      <diagonal/>
    </border>
    <border>
      <left/>
      <right/>
      <top style="thin">
        <color theme="0" tint="-0.499984740745262"/>
      </top>
      <bottom/>
      <diagonal/>
    </border>
    <border>
      <left style="thin">
        <color theme="0" tint="-0.24994659260841701"/>
      </left>
      <right style="thin">
        <color theme="0" tint="-0.24994659260841701"/>
      </right>
      <top/>
      <bottom style="thin">
        <color theme="0" tint="-0.499984740745262"/>
      </bottom>
      <diagonal/>
    </border>
    <border>
      <left style="thin">
        <color theme="0" tint="-0.499984740745262"/>
      </left>
      <right style="thin">
        <color theme="0" tint="-0.499984740745262"/>
      </right>
      <top style="thin">
        <color theme="0" tint="-0.24994659260841701"/>
      </top>
      <bottom style="thin">
        <color theme="0" tint="-0.24994659260841701"/>
      </bottom>
      <diagonal/>
    </border>
    <border>
      <left/>
      <right style="thin">
        <color theme="0" tint="-0.499984740745262"/>
      </right>
      <top/>
      <bottom/>
      <diagonal/>
    </border>
    <border>
      <left style="thin">
        <color theme="0" tint="-0.499984740745262"/>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thin">
        <color theme="0" tint="-0.499984740745262"/>
      </left>
      <right/>
      <top style="thin">
        <color theme="0" tint="-0.24994659260841701"/>
      </top>
      <bottom style="thin">
        <color theme="0" tint="-0.499984740745262"/>
      </bottom>
      <diagonal/>
    </border>
    <border>
      <left/>
      <right/>
      <top style="thin">
        <color theme="0" tint="-0.24994659260841701"/>
      </top>
      <bottom style="thin">
        <color theme="0" tint="-0.499984740745262"/>
      </bottom>
      <diagonal/>
    </border>
    <border>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24994659260841701"/>
      </right>
      <top/>
      <bottom/>
      <diagonal/>
    </border>
    <border>
      <left style="thin">
        <color theme="0" tint="-0.499984740745262"/>
      </left>
      <right style="thin">
        <color theme="0" tint="-0.499984740745262"/>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right/>
      <top style="thin">
        <color theme="0" tint="-0.499984740745262"/>
      </top>
      <bottom style="thin">
        <color theme="0" tint="-0.24994659260841701"/>
      </bottom>
      <diagonal/>
    </border>
    <border>
      <left style="thin">
        <color theme="0" tint="-0.499984740745262"/>
      </left>
      <right style="thin">
        <color theme="0" tint="-0.499984740745262"/>
      </right>
      <top/>
      <bottom style="thin">
        <color theme="0" tint="-0.24994659260841701"/>
      </bottom>
      <diagonal/>
    </border>
    <border>
      <left style="thin">
        <color theme="0" tint="-0.499984740745262"/>
      </left>
      <right style="thin">
        <color theme="0" tint="-0.24994659260841701"/>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24994659260841701"/>
      </bottom>
      <diagonal/>
    </border>
    <border>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24994659260841701"/>
      </left>
      <right style="thin">
        <color theme="0" tint="-0.24994659260841701"/>
      </right>
      <top style="thin">
        <color theme="0" tint="-0.499984740745262"/>
      </top>
      <bottom/>
      <diagonal/>
    </border>
    <border>
      <left/>
      <right/>
      <top/>
      <bottom style="thin">
        <color theme="0" tint="-0.34998626667073579"/>
      </bottom>
      <diagonal/>
    </border>
    <border>
      <left/>
      <right style="thin">
        <color theme="0" tint="-0.499984740745262"/>
      </right>
      <top style="thin">
        <color theme="0" tint="-0.499984740745262"/>
      </top>
      <bottom style="thin">
        <color theme="0" tint="-0.34998626667073579"/>
      </bottom>
      <diagonal/>
    </border>
    <border>
      <left style="thin">
        <color theme="0" tint="-0.499984740745262"/>
      </left>
      <right/>
      <top style="thin">
        <color theme="0" tint="-0.499984740745262"/>
      </top>
      <bottom style="thin">
        <color theme="0" tint="-0.34998626667073579"/>
      </bottom>
      <diagonal/>
    </border>
    <border>
      <left/>
      <right/>
      <top style="thin">
        <color theme="0" tint="-0.499984740745262"/>
      </top>
      <bottom style="thin">
        <color theme="0" tint="-0.34998626667073579"/>
      </bottom>
      <diagonal/>
    </border>
    <border>
      <left/>
      <right/>
      <top style="thin">
        <color theme="0" tint="-0.34998626667073579"/>
      </top>
      <bottom/>
      <diagonal/>
    </border>
    <border>
      <left/>
      <right style="thin">
        <color theme="0" tint="-0.24994659260841701"/>
      </right>
      <top style="thin">
        <color theme="0" tint="-0.499984740745262"/>
      </top>
      <bottom style="thin">
        <color theme="0" tint="-0.24994659260841701"/>
      </bottom>
      <diagonal/>
    </border>
    <border>
      <left/>
      <right style="thin">
        <color theme="0" tint="-0.24994659260841701"/>
      </right>
      <top style="thin">
        <color theme="0" tint="-0.24994659260841701"/>
      </top>
      <bottom style="thin">
        <color theme="0" tint="-0.499984740745262"/>
      </bottom>
      <diagonal/>
    </border>
    <border>
      <left/>
      <right style="thin">
        <color theme="0" tint="-0.499984740745262"/>
      </right>
      <top/>
      <bottom style="thin">
        <color theme="0" tint="-0.24994659260841701"/>
      </bottom>
      <diagonal/>
    </border>
    <border>
      <left/>
      <right style="thin">
        <color theme="0" tint="-0.499984740745262"/>
      </right>
      <top style="thin">
        <color theme="0" tint="-0.24994659260841701"/>
      </top>
      <bottom/>
      <diagonal/>
    </border>
    <border>
      <left/>
      <right/>
      <top/>
      <bottom style="thin">
        <color theme="0" tint="-0.24994659260841701"/>
      </bottom>
      <diagonal/>
    </border>
    <border>
      <left style="thin">
        <color theme="0" tint="-0.24994659260841701"/>
      </left>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499984740745262"/>
      </right>
      <top style="thin">
        <color theme="0" tint="-0.499984740745262"/>
      </top>
      <bottom style="thin">
        <color theme="0" tint="-0.499984740745262"/>
      </bottom>
      <diagonal/>
    </border>
    <border>
      <left style="thin">
        <color theme="0" tint="-0.24994659260841701"/>
      </left>
      <right style="thin">
        <color theme="0" tint="-0.34998626667073579"/>
      </right>
      <top style="thin">
        <color theme="0" tint="-0.24994659260841701"/>
      </top>
      <bottom style="thin">
        <color theme="0" tint="-0.24994659260841701"/>
      </bottom>
      <diagonal/>
    </border>
    <border>
      <left style="thin">
        <color theme="0" tint="-0.24994659260841701"/>
      </left>
      <right style="thin">
        <color theme="0" tint="-0.34998626667073579"/>
      </right>
      <top style="thin">
        <color theme="0" tint="-0.24994659260841701"/>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34998626667073579"/>
      </bottom>
      <diagonal/>
    </border>
    <border>
      <left style="thin">
        <color theme="0" tint="-0.24994659260841701"/>
      </left>
      <right style="thin">
        <color theme="0" tint="-0.24994659260841701"/>
      </right>
      <top style="thin">
        <color theme="0" tint="-0.499984740745262"/>
      </top>
      <bottom style="thin">
        <color theme="0" tint="-0.34998626667073579"/>
      </bottom>
      <diagonal/>
    </border>
    <border>
      <left style="thin">
        <color theme="0" tint="-0.24994659260841701"/>
      </left>
      <right style="thin">
        <color theme="0" tint="-0.499984740745262"/>
      </right>
      <top style="thin">
        <color theme="0" tint="-0.499984740745262"/>
      </top>
      <bottom style="thin">
        <color theme="0" tint="-0.34998626667073579"/>
      </bottom>
      <diagonal/>
    </border>
    <border>
      <left style="thin">
        <color theme="0" tint="-0.499984740745262"/>
      </left>
      <right style="thin">
        <color theme="0" tint="-0.24994659260841701"/>
      </right>
      <top style="thin">
        <color theme="0" tint="-0.34998626667073579"/>
      </top>
      <bottom style="thin">
        <color theme="0" tint="-0.499984740745262"/>
      </bottom>
      <diagonal/>
    </border>
    <border>
      <left/>
      <right/>
      <top style="thin">
        <color theme="0" tint="-0.34998626667073579"/>
      </top>
      <bottom style="thin">
        <color theme="0" tint="-0.24994659260841701"/>
      </bottom>
      <diagonal/>
    </border>
    <border>
      <left/>
      <right style="thin">
        <color theme="0" tint="-0.24994659260841701"/>
      </right>
      <top style="thin">
        <color theme="0" tint="-0.34998626667073579"/>
      </top>
      <bottom style="thin">
        <color theme="0" tint="-0.24994659260841701"/>
      </bottom>
      <diagonal/>
    </border>
    <border>
      <left style="thin">
        <color theme="0" tint="-0.24994659260841701"/>
      </left>
      <right style="thin">
        <color theme="0" tint="-0.499984740745262"/>
      </right>
      <top style="thin">
        <color theme="0" tint="-0.34998626667073579"/>
      </top>
      <bottom style="thin">
        <color theme="0" tint="-0.24994659260841701"/>
      </bottom>
      <diagonal/>
    </border>
    <border>
      <left/>
      <right/>
      <top style="thin">
        <color theme="0" tint="-0.24994659260841701"/>
      </top>
      <bottom style="thin">
        <color theme="0" tint="-0.34998626667073579"/>
      </bottom>
      <diagonal/>
    </border>
    <border>
      <left/>
      <right style="thin">
        <color theme="0" tint="-0.24994659260841701"/>
      </right>
      <top style="thin">
        <color theme="0" tint="-0.24994659260841701"/>
      </top>
      <bottom style="thin">
        <color theme="0" tint="-0.34998626667073579"/>
      </bottom>
      <diagonal/>
    </border>
    <border>
      <left style="thin">
        <color theme="0" tint="-0.24994659260841701"/>
      </left>
      <right style="thin">
        <color theme="0" tint="-0.499984740745262"/>
      </right>
      <top style="thin">
        <color theme="0" tint="-0.24994659260841701"/>
      </top>
      <bottom style="thin">
        <color theme="0" tint="-0.34998626667073579"/>
      </bottom>
      <diagonal/>
    </border>
    <border>
      <left/>
      <right style="thin">
        <color theme="0" tint="-0.34998626667073579"/>
      </right>
      <top style="thin">
        <color theme="0" tint="-0.499984740745262"/>
      </top>
      <bottom style="thin">
        <color theme="0" tint="-0.24994659260841701"/>
      </bottom>
      <diagonal/>
    </border>
    <border>
      <left/>
      <right style="thin">
        <color theme="0" tint="-0.24994659260841701"/>
      </right>
      <top style="thin">
        <color theme="0" tint="-0.499984740745262"/>
      </top>
      <bottom/>
      <diagonal/>
    </border>
    <border>
      <left/>
      <right style="thin">
        <color theme="0" tint="-0.24994659260841701"/>
      </right>
      <top/>
      <bottom/>
      <diagonal/>
    </border>
    <border>
      <left/>
      <right style="thin">
        <color theme="0" tint="-0.24994659260841701"/>
      </right>
      <top/>
      <bottom style="thin">
        <color theme="0" tint="-0.499984740745262"/>
      </bottom>
      <diagonal/>
    </border>
    <border>
      <left style="thin">
        <color theme="0" tint="-0.24994659260841701"/>
      </left>
      <right style="thin">
        <color theme="0" tint="-0.499984740745262"/>
      </right>
      <top style="thin">
        <color theme="0" tint="-0.499984740745262"/>
      </top>
      <bottom/>
      <diagonal/>
    </border>
    <border>
      <left style="thin">
        <color theme="0" tint="-0.24994659260841701"/>
      </left>
      <right style="thin">
        <color theme="0" tint="-0.499984740745262"/>
      </right>
      <top/>
      <bottom style="thin">
        <color theme="0" tint="-0.499984740745262"/>
      </bottom>
      <diagonal/>
    </border>
    <border>
      <left/>
      <right/>
      <top style="thin">
        <color theme="0" tint="-0.24994659260841701"/>
      </top>
      <bottom/>
      <diagonal/>
    </border>
    <border>
      <left style="thin">
        <color theme="0" tint="-0.499984740745262"/>
      </left>
      <right style="thin">
        <color theme="0" tint="-0.499984740745262"/>
      </right>
      <top style="thin">
        <color theme="0" tint="-0.24994659260841701"/>
      </top>
      <bottom style="thin">
        <color theme="0" tint="-0.499984740745262"/>
      </bottom>
      <diagonal/>
    </border>
    <border>
      <left style="thin">
        <color theme="0" tint="-0.24994659260841701"/>
      </left>
      <right/>
      <top style="thin">
        <color theme="0" tint="-0.24994659260841701"/>
      </top>
      <bottom style="thin">
        <color theme="0" tint="-0.499984740745262"/>
      </bottom>
      <diagonal/>
    </border>
    <border>
      <left style="thin">
        <color theme="0" tint="-0.24994659260841701"/>
      </left>
      <right style="thin">
        <color theme="0" tint="-0.499984740745262"/>
      </right>
      <top/>
      <bottom/>
      <diagonal/>
    </border>
    <border>
      <left style="thin">
        <color theme="0" tint="-0.499984740745262"/>
      </left>
      <right style="thin">
        <color theme="0" tint="-0.24994659260841701"/>
      </right>
      <top style="thin">
        <color theme="0" tint="-0.499984740745262"/>
      </top>
      <bottom/>
      <diagonal/>
    </border>
    <border>
      <left style="thin">
        <color theme="0" tint="-0.499984740745262"/>
      </left>
      <right style="thin">
        <color theme="0" tint="-0.24994659260841701"/>
      </right>
      <top/>
      <bottom/>
      <diagonal/>
    </border>
  </borders>
  <cellStyleXfs count="9">
    <xf numFmtId="0" fontId="0" fillId="0" borderId="0"/>
    <xf numFmtId="44" fontId="7" fillId="0" borderId="0" applyFont="0" applyFill="0" applyBorder="0" applyAlignment="0" applyProtection="0"/>
    <xf numFmtId="9" fontId="7" fillId="0" borderId="0" applyFont="0" applyFill="0" applyBorder="0" applyAlignment="0" applyProtection="0"/>
    <xf numFmtId="0" fontId="14" fillId="0" borderId="0"/>
    <xf numFmtId="0" fontId="9" fillId="0" borderId="0"/>
    <xf numFmtId="0" fontId="10" fillId="0" borderId="0"/>
    <xf numFmtId="0" fontId="6" fillId="0" borderId="0"/>
    <xf numFmtId="0" fontId="14" fillId="0" borderId="0"/>
    <xf numFmtId="0" fontId="14" fillId="0" borderId="0"/>
  </cellStyleXfs>
  <cellXfs count="580">
    <xf numFmtId="0" fontId="0" fillId="0" borderId="0" xfId="0"/>
    <xf numFmtId="0" fontId="9" fillId="0" borderId="0" xfId="0" applyFont="1" applyBorder="1" applyAlignment="1" applyProtection="1">
      <alignment horizontal="center" vertical="center"/>
      <protection hidden="1"/>
    </xf>
    <xf numFmtId="9" fontId="10" fillId="0" borderId="0" xfId="2" applyFont="1" applyFill="1" applyBorder="1" applyAlignment="1" applyProtection="1">
      <alignment horizontal="left" vertical="center"/>
      <protection hidden="1"/>
    </xf>
    <xf numFmtId="0" fontId="10" fillId="0" borderId="0" xfId="2" applyNumberFormat="1" applyFont="1" applyFill="1" applyBorder="1" applyAlignment="1" applyProtection="1">
      <alignment horizontal="left" vertical="center"/>
      <protection hidden="1"/>
    </xf>
    <xf numFmtId="0" fontId="9" fillId="0" borderId="0" xfId="0" applyFont="1" applyBorder="1" applyAlignment="1" applyProtection="1">
      <alignment wrapText="1"/>
      <protection hidden="1"/>
    </xf>
    <xf numFmtId="0" fontId="17" fillId="0" borderId="0" xfId="5" applyNumberFormat="1" applyFont="1" applyFill="1" applyBorder="1" applyAlignment="1" applyProtection="1">
      <alignment vertical="top" wrapText="1"/>
    </xf>
    <xf numFmtId="0" fontId="10" fillId="0" borderId="0" xfId="5" applyNumberFormat="1" applyFont="1" applyFill="1" applyBorder="1" applyAlignment="1" applyProtection="1">
      <alignment horizontal="left" vertical="top"/>
    </xf>
    <xf numFmtId="0" fontId="17" fillId="0" borderId="53" xfId="5" applyNumberFormat="1" applyFont="1" applyFill="1" applyBorder="1" applyAlignment="1" applyProtection="1">
      <alignment vertical="top" wrapText="1"/>
    </xf>
    <xf numFmtId="0" fontId="9" fillId="0" borderId="0" xfId="0" applyFont="1" applyBorder="1" applyProtection="1">
      <protection hidden="1"/>
    </xf>
    <xf numFmtId="0" fontId="9" fillId="0" borderId="0" xfId="0" applyFont="1" applyBorder="1" applyAlignment="1" applyProtection="1">
      <alignment horizontal="left" vertical="center"/>
      <protection hidden="1"/>
    </xf>
    <xf numFmtId="0" fontId="9" fillId="0" borderId="0" xfId="0" applyFont="1" applyProtection="1">
      <protection hidden="1"/>
    </xf>
    <xf numFmtId="0" fontId="0" fillId="0" borderId="0" xfId="0" applyProtection="1">
      <protection hidden="1"/>
    </xf>
    <xf numFmtId="0" fontId="9" fillId="0" borderId="0" xfId="0" applyFont="1" applyFill="1" applyProtection="1">
      <protection hidden="1"/>
    </xf>
    <xf numFmtId="9" fontId="10" fillId="2" borderId="8" xfId="2" applyFont="1" applyFill="1" applyBorder="1" applyAlignment="1" applyProtection="1">
      <alignment horizontal="center" vertical="center" wrapText="1"/>
      <protection hidden="1"/>
    </xf>
    <xf numFmtId="0" fontId="9" fillId="5" borderId="0" xfId="0" applyFont="1" applyFill="1" applyProtection="1">
      <protection hidden="1"/>
    </xf>
    <xf numFmtId="0" fontId="19" fillId="5" borderId="0" xfId="0" applyFont="1" applyFill="1" applyBorder="1" applyProtection="1">
      <protection hidden="1"/>
    </xf>
    <xf numFmtId="0" fontId="29" fillId="5" borderId="0" xfId="0" applyFont="1" applyFill="1" applyAlignment="1" applyProtection="1">
      <alignment vertical="center"/>
      <protection hidden="1"/>
    </xf>
    <xf numFmtId="0" fontId="19" fillId="5" borderId="0" xfId="0" applyFont="1" applyFill="1" applyAlignment="1" applyProtection="1">
      <alignment vertical="center" wrapText="1"/>
      <protection hidden="1"/>
    </xf>
    <xf numFmtId="0" fontId="19" fillId="5" borderId="0" xfId="0" applyFont="1" applyFill="1" applyAlignment="1" applyProtection="1">
      <alignment horizontal="left" vertical="center" wrapText="1"/>
      <protection hidden="1"/>
    </xf>
    <xf numFmtId="49" fontId="13" fillId="2" borderId="1" xfId="0" applyNumberFormat="1" applyFont="1" applyFill="1" applyBorder="1" applyAlignment="1" applyProtection="1">
      <alignment vertical="center"/>
      <protection hidden="1"/>
    </xf>
    <xf numFmtId="0" fontId="10" fillId="2" borderId="8" xfId="2" applyNumberFormat="1" applyFont="1" applyFill="1" applyBorder="1" applyAlignment="1" applyProtection="1">
      <alignment horizontal="center" vertical="top" wrapText="1"/>
      <protection hidden="1"/>
    </xf>
    <xf numFmtId="0" fontId="9" fillId="4" borderId="0" xfId="0" applyFont="1" applyFill="1" applyProtection="1"/>
    <xf numFmtId="0" fontId="9" fillId="3" borderId="15" xfId="0" applyFont="1" applyFill="1" applyBorder="1" applyProtection="1"/>
    <xf numFmtId="0" fontId="9" fillId="3" borderId="37" xfId="0" applyFont="1" applyFill="1" applyBorder="1" applyProtection="1"/>
    <xf numFmtId="0" fontId="9" fillId="3" borderId="36" xfId="0" applyFont="1" applyFill="1" applyBorder="1" applyProtection="1"/>
    <xf numFmtId="0" fontId="9" fillId="4" borderId="0" xfId="0" applyFont="1" applyFill="1" applyBorder="1" applyProtection="1"/>
    <xf numFmtId="0" fontId="9" fillId="3" borderId="16" xfId="0" applyFont="1" applyFill="1" applyBorder="1" applyAlignment="1" applyProtection="1">
      <alignment vertical="center"/>
    </xf>
    <xf numFmtId="0" fontId="31" fillId="3" borderId="0" xfId="0" applyFont="1" applyFill="1" applyBorder="1" applyAlignment="1" applyProtection="1">
      <alignment vertical="top"/>
    </xf>
    <xf numFmtId="0" fontId="9" fillId="3" borderId="0" xfId="0" applyFont="1" applyFill="1" applyBorder="1" applyAlignment="1" applyProtection="1">
      <alignment horizontal="center" vertical="center"/>
    </xf>
    <xf numFmtId="0" fontId="9" fillId="3" borderId="40" xfId="0" applyFont="1" applyFill="1" applyBorder="1" applyProtection="1"/>
    <xf numFmtId="0" fontId="9" fillId="4" borderId="0" xfId="0" applyFont="1" applyFill="1" applyBorder="1" applyAlignment="1" applyProtection="1">
      <alignment horizontal="center" vertical="center" wrapText="1"/>
    </xf>
    <xf numFmtId="0" fontId="9" fillId="4" borderId="0" xfId="0" applyFont="1" applyFill="1" applyBorder="1" applyAlignment="1" applyProtection="1">
      <alignment horizontal="center" vertical="center"/>
    </xf>
    <xf numFmtId="0" fontId="9" fillId="3" borderId="16" xfId="0" applyFont="1" applyFill="1" applyBorder="1" applyAlignment="1" applyProtection="1">
      <alignment horizontal="center" vertical="center"/>
    </xf>
    <xf numFmtId="0" fontId="15" fillId="3" borderId="0" xfId="0" applyFont="1" applyFill="1" applyBorder="1" applyAlignment="1" applyProtection="1">
      <alignment horizontal="left" vertical="top"/>
    </xf>
    <xf numFmtId="0" fontId="9" fillId="3" borderId="0" xfId="0" applyFont="1" applyFill="1" applyBorder="1" applyAlignment="1" applyProtection="1">
      <alignment horizontal="left" vertical="center"/>
    </xf>
    <xf numFmtId="0" fontId="9" fillId="3" borderId="40" xfId="0" applyFont="1" applyFill="1" applyBorder="1" applyAlignment="1" applyProtection="1">
      <alignment horizontal="center" vertical="center"/>
    </xf>
    <xf numFmtId="0" fontId="15" fillId="3" borderId="16" xfId="0" applyFont="1" applyFill="1" applyBorder="1" applyAlignment="1" applyProtection="1">
      <alignment horizontal="left" vertical="center" indent="2"/>
    </xf>
    <xf numFmtId="0" fontId="9" fillId="3" borderId="0" xfId="0" applyFont="1" applyFill="1" applyBorder="1" applyAlignment="1" applyProtection="1">
      <alignment horizontal="left" vertical="center" indent="1"/>
    </xf>
    <xf numFmtId="0" fontId="0" fillId="4" borderId="0" xfId="0" applyFill="1" applyProtection="1"/>
    <xf numFmtId="0" fontId="0" fillId="3" borderId="16" xfId="0" applyFill="1" applyBorder="1" applyProtection="1"/>
    <xf numFmtId="0" fontId="0" fillId="3" borderId="40" xfId="0" applyFill="1" applyBorder="1" applyProtection="1"/>
    <xf numFmtId="0" fontId="0" fillId="4" borderId="0" xfId="0" applyFill="1" applyBorder="1" applyProtection="1"/>
    <xf numFmtId="0" fontId="0" fillId="4" borderId="16" xfId="0" applyFill="1" applyBorder="1" applyProtection="1"/>
    <xf numFmtId="0" fontId="0" fillId="3" borderId="0" xfId="0" applyFill="1" applyBorder="1" applyProtection="1"/>
    <xf numFmtId="0" fontId="15" fillId="3" borderId="60" xfId="0" applyFont="1" applyFill="1" applyBorder="1" applyAlignment="1" applyProtection="1">
      <alignment horizontal="left" vertical="center"/>
    </xf>
    <xf numFmtId="0" fontId="9" fillId="3" borderId="60" xfId="0" applyFont="1" applyFill="1" applyBorder="1" applyAlignment="1" applyProtection="1">
      <alignment horizontal="center" vertical="center"/>
    </xf>
    <xf numFmtId="0" fontId="9" fillId="4" borderId="16" xfId="0" applyFont="1" applyFill="1" applyBorder="1" applyAlignment="1" applyProtection="1">
      <alignment horizontal="center" vertical="center"/>
    </xf>
    <xf numFmtId="0" fontId="9" fillId="4" borderId="0" xfId="0" applyFont="1" applyFill="1" applyAlignment="1" applyProtection="1">
      <alignment vertical="top"/>
    </xf>
    <xf numFmtId="0" fontId="9" fillId="3" borderId="16" xfId="0" applyFont="1" applyFill="1" applyBorder="1" applyAlignment="1" applyProtection="1">
      <alignment horizontal="left" vertical="center"/>
    </xf>
    <xf numFmtId="0" fontId="9" fillId="3" borderId="60" xfId="0" applyFont="1" applyFill="1" applyBorder="1" applyAlignment="1" applyProtection="1">
      <alignment horizontal="left" vertical="center"/>
    </xf>
    <xf numFmtId="0" fontId="9" fillId="3" borderId="0" xfId="0" applyFont="1" applyFill="1" applyBorder="1" applyAlignment="1" applyProtection="1">
      <alignment horizontal="left" vertical="center" indent="2"/>
    </xf>
    <xf numFmtId="4" fontId="9" fillId="4" borderId="0" xfId="0" applyNumberFormat="1" applyFont="1" applyFill="1" applyBorder="1" applyAlignment="1" applyProtection="1">
      <alignment horizontal="center" vertical="center"/>
    </xf>
    <xf numFmtId="0" fontId="9" fillId="3" borderId="17" xfId="0" applyFont="1" applyFill="1" applyBorder="1" applyProtection="1"/>
    <xf numFmtId="0" fontId="9" fillId="3" borderId="53" xfId="0" applyFont="1" applyFill="1" applyBorder="1" applyProtection="1"/>
    <xf numFmtId="0" fontId="9" fillId="3" borderId="53" xfId="0" applyFont="1" applyFill="1" applyBorder="1" applyAlignment="1" applyProtection="1">
      <alignment wrapText="1"/>
    </xf>
    <xf numFmtId="0" fontId="9" fillId="3" borderId="18" xfId="0" applyFont="1" applyFill="1" applyBorder="1" applyProtection="1"/>
    <xf numFmtId="0" fontId="9" fillId="4" borderId="0" xfId="0" applyFont="1" applyFill="1" applyBorder="1" applyAlignment="1" applyProtection="1">
      <alignment wrapText="1"/>
    </xf>
    <xf numFmtId="0" fontId="10" fillId="0" borderId="0" xfId="0" applyFont="1" applyFill="1" applyBorder="1" applyAlignment="1" applyProtection="1">
      <alignment horizontal="left" vertical="center"/>
      <protection hidden="1"/>
    </xf>
    <xf numFmtId="0" fontId="10" fillId="2" borderId="2" xfId="2" applyNumberFormat="1" applyFont="1" applyFill="1" applyBorder="1" applyAlignment="1" applyProtection="1">
      <alignment horizontal="center" vertical="top" wrapText="1"/>
      <protection hidden="1"/>
    </xf>
    <xf numFmtId="0" fontId="10" fillId="4" borderId="0" xfId="5" applyFont="1" applyFill="1" applyAlignment="1" applyProtection="1">
      <alignment vertical="center"/>
    </xf>
    <xf numFmtId="0" fontId="10" fillId="4" borderId="0" xfId="5" applyFont="1" applyFill="1" applyBorder="1" applyAlignment="1" applyProtection="1">
      <alignment vertical="center"/>
    </xf>
    <xf numFmtId="0" fontId="10" fillId="3" borderId="15" xfId="5" applyFont="1" applyFill="1" applyBorder="1" applyAlignment="1" applyProtection="1">
      <alignment vertical="center"/>
    </xf>
    <xf numFmtId="0" fontId="10" fillId="3" borderId="37" xfId="5" applyFont="1" applyFill="1" applyBorder="1" applyAlignment="1" applyProtection="1">
      <alignment vertical="center"/>
    </xf>
    <xf numFmtId="0" fontId="10" fillId="3" borderId="36" xfId="5" applyFont="1" applyFill="1" applyBorder="1" applyAlignment="1" applyProtection="1">
      <alignment vertical="center"/>
    </xf>
    <xf numFmtId="0" fontId="10" fillId="3" borderId="16" xfId="5" applyFont="1" applyFill="1" applyBorder="1" applyAlignment="1" applyProtection="1">
      <alignment vertical="center"/>
    </xf>
    <xf numFmtId="0" fontId="24" fillId="3" borderId="0" xfId="5" applyFont="1" applyFill="1" applyBorder="1" applyAlignment="1" applyProtection="1">
      <alignment horizontal="left" vertical="center"/>
    </xf>
    <xf numFmtId="0" fontId="10" fillId="3" borderId="0" xfId="5" applyFont="1" applyFill="1" applyBorder="1" applyAlignment="1" applyProtection="1">
      <alignment vertical="center"/>
    </xf>
    <xf numFmtId="0" fontId="12" fillId="3" borderId="0" xfId="5" applyFont="1" applyFill="1" applyBorder="1" applyAlignment="1" applyProtection="1">
      <alignment vertical="center"/>
    </xf>
    <xf numFmtId="0" fontId="12" fillId="3" borderId="40" xfId="5" applyFont="1" applyFill="1" applyBorder="1" applyAlignment="1" applyProtection="1">
      <alignment vertical="center"/>
    </xf>
    <xf numFmtId="0" fontId="12" fillId="4" borderId="0" xfId="5" applyFont="1" applyFill="1" applyAlignment="1" applyProtection="1">
      <alignment vertical="center"/>
    </xf>
    <xf numFmtId="49" fontId="11" fillId="3" borderId="0" xfId="5" applyNumberFormat="1" applyFont="1" applyFill="1" applyBorder="1" applyAlignment="1" applyProtection="1">
      <alignment vertical="center"/>
    </xf>
    <xf numFmtId="0" fontId="10" fillId="3" borderId="0" xfId="5" applyFont="1" applyFill="1" applyAlignment="1" applyProtection="1">
      <alignment vertical="center"/>
    </xf>
    <xf numFmtId="0" fontId="10" fillId="3" borderId="40" xfId="5" applyFont="1" applyFill="1" applyBorder="1" applyAlignment="1" applyProtection="1">
      <alignment vertical="center"/>
    </xf>
    <xf numFmtId="0" fontId="9" fillId="3" borderId="0" xfId="0" applyFont="1" applyFill="1" applyProtection="1"/>
    <xf numFmtId="0" fontId="10" fillId="3" borderId="0" xfId="0" applyFont="1" applyFill="1" applyBorder="1" applyAlignment="1" applyProtection="1">
      <alignment wrapText="1"/>
    </xf>
    <xf numFmtId="0" fontId="10" fillId="3" borderId="40" xfId="5" applyFont="1" applyFill="1" applyBorder="1" applyAlignment="1" applyProtection="1">
      <alignment horizontal="left" vertical="center" wrapText="1"/>
    </xf>
    <xf numFmtId="0" fontId="10" fillId="4" borderId="0" xfId="0" applyFont="1" applyFill="1" applyBorder="1" applyAlignment="1" applyProtection="1">
      <alignment wrapText="1"/>
    </xf>
    <xf numFmtId="0" fontId="8" fillId="2" borderId="54" xfId="0" applyFont="1" applyFill="1" applyBorder="1" applyAlignment="1" applyProtection="1">
      <alignment horizontal="center" vertical="center" wrapText="1"/>
    </xf>
    <xf numFmtId="0" fontId="8" fillId="2" borderId="25" xfId="0" applyFont="1" applyFill="1" applyBorder="1" applyAlignment="1" applyProtection="1">
      <alignment horizontal="center" vertical="center" wrapText="1"/>
    </xf>
    <xf numFmtId="0" fontId="10" fillId="4" borderId="0" xfId="0" applyFont="1" applyFill="1" applyBorder="1" applyAlignment="1" applyProtection="1">
      <alignment vertical="center" wrapText="1"/>
    </xf>
    <xf numFmtId="0" fontId="9" fillId="4" borderId="0" xfId="0" applyFont="1" applyFill="1" applyBorder="1" applyAlignment="1" applyProtection="1">
      <alignment vertical="center"/>
    </xf>
    <xf numFmtId="0" fontId="9" fillId="4" borderId="0" xfId="0" applyFont="1" applyFill="1" applyAlignment="1" applyProtection="1">
      <alignment vertical="center"/>
    </xf>
    <xf numFmtId="0" fontId="10" fillId="4" borderId="0" xfId="0" applyFont="1" applyFill="1" applyBorder="1" applyAlignment="1" applyProtection="1">
      <alignment vertical="top" wrapText="1"/>
    </xf>
    <xf numFmtId="0" fontId="9" fillId="2" borderId="54" xfId="0" applyFont="1" applyFill="1" applyBorder="1" applyAlignment="1" applyProtection="1">
      <alignment horizontal="left" vertical="center" indent="1"/>
    </xf>
    <xf numFmtId="0" fontId="25" fillId="3" borderId="0" xfId="5" applyFont="1" applyFill="1" applyBorder="1" applyAlignment="1" applyProtection="1">
      <alignment vertical="top"/>
    </xf>
    <xf numFmtId="49" fontId="10" fillId="3" borderId="0" xfId="5" applyNumberFormat="1" applyFont="1" applyFill="1" applyBorder="1" applyAlignment="1" applyProtection="1">
      <alignment vertical="center"/>
    </xf>
    <xf numFmtId="0" fontId="10" fillId="3" borderId="17" xfId="5" applyFont="1" applyFill="1" applyBorder="1" applyAlignment="1" applyProtection="1">
      <alignment vertical="center"/>
    </xf>
    <xf numFmtId="0" fontId="10" fillId="3" borderId="53" xfId="5" applyFont="1" applyFill="1" applyBorder="1" applyAlignment="1" applyProtection="1">
      <alignment vertical="center"/>
    </xf>
    <xf numFmtId="44" fontId="10" fillId="3" borderId="53" xfId="5" applyNumberFormat="1" applyFont="1" applyFill="1" applyBorder="1" applyAlignment="1" applyProtection="1">
      <alignment vertical="center" wrapText="1"/>
    </xf>
    <xf numFmtId="0" fontId="10" fillId="3" borderId="18" xfId="5" applyFont="1" applyFill="1" applyBorder="1" applyAlignment="1" applyProtection="1">
      <alignment vertical="center"/>
    </xf>
    <xf numFmtId="0" fontId="10" fillId="4" borderId="0" xfId="5" applyFont="1" applyFill="1" applyBorder="1" applyAlignment="1" applyProtection="1"/>
    <xf numFmtId="0" fontId="19" fillId="3" borderId="16" xfId="5" applyFont="1" applyFill="1" applyBorder="1" applyAlignment="1" applyProtection="1">
      <alignment vertical="center"/>
    </xf>
    <xf numFmtId="0" fontId="10" fillId="2" borderId="3" xfId="0" applyFont="1" applyFill="1" applyBorder="1" applyAlignment="1" applyProtection="1">
      <alignment horizontal="left" vertical="center" indent="1"/>
    </xf>
    <xf numFmtId="0" fontId="10" fillId="2" borderId="10" xfId="0" applyFont="1" applyFill="1" applyBorder="1" applyAlignment="1" applyProtection="1">
      <alignment horizontal="left" vertical="center" indent="1"/>
    </xf>
    <xf numFmtId="0" fontId="10" fillId="2" borderId="5" xfId="0" applyFont="1" applyFill="1" applyBorder="1" applyAlignment="1" applyProtection="1">
      <alignment horizontal="left" vertical="center" indent="1"/>
    </xf>
    <xf numFmtId="0" fontId="19" fillId="0" borderId="0" xfId="0" applyFont="1" applyBorder="1" applyAlignment="1" applyProtection="1">
      <alignment horizontal="left" vertical="center"/>
      <protection hidden="1"/>
    </xf>
    <xf numFmtId="0" fontId="26" fillId="2" borderId="8" xfId="2" applyNumberFormat="1" applyFont="1" applyFill="1" applyBorder="1" applyAlignment="1" applyProtection="1">
      <alignment horizontal="center" vertical="top" wrapText="1"/>
      <protection hidden="1"/>
    </xf>
    <xf numFmtId="0" fontId="26" fillId="2" borderId="2" xfId="2" applyNumberFormat="1" applyFont="1" applyFill="1" applyBorder="1" applyAlignment="1" applyProtection="1">
      <alignment horizontal="center" vertical="top" wrapText="1"/>
      <protection hidden="1"/>
    </xf>
    <xf numFmtId="0" fontId="10" fillId="0" borderId="0" xfId="5" applyNumberFormat="1" applyFont="1" applyFill="1" applyBorder="1" applyAlignment="1" applyProtection="1">
      <alignment horizontal="left" vertical="top" wrapText="1"/>
    </xf>
    <xf numFmtId="0" fontId="12" fillId="2" borderId="54" xfId="0" applyFont="1" applyFill="1" applyBorder="1" applyAlignment="1" applyProtection="1">
      <alignment horizontal="left" vertical="center" indent="1"/>
    </xf>
    <xf numFmtId="0" fontId="26" fillId="2" borderId="54" xfId="0" applyFont="1" applyFill="1" applyBorder="1" applyAlignment="1" applyProtection="1">
      <alignment horizontal="left" vertical="center"/>
      <protection hidden="1"/>
    </xf>
    <xf numFmtId="0" fontId="10" fillId="2" borderId="13" xfId="0" applyFont="1" applyFill="1" applyBorder="1" applyAlignment="1" applyProtection="1">
      <alignment horizontal="left" vertical="center"/>
      <protection hidden="1"/>
    </xf>
    <xf numFmtId="0" fontId="9" fillId="2" borderId="13" xfId="0" applyFont="1" applyFill="1" applyBorder="1" applyAlignment="1" applyProtection="1">
      <alignment horizontal="left" vertical="center"/>
      <protection hidden="1"/>
    </xf>
    <xf numFmtId="0" fontId="9" fillId="2" borderId="14" xfId="0" applyFont="1" applyFill="1" applyBorder="1" applyAlignment="1" applyProtection="1">
      <alignment horizontal="left" vertical="center"/>
      <protection hidden="1"/>
    </xf>
    <xf numFmtId="0" fontId="26" fillId="2" borderId="40" xfId="2" applyNumberFormat="1" applyFont="1" applyFill="1" applyBorder="1" applyAlignment="1" applyProtection="1">
      <alignment horizontal="center" vertical="top" wrapText="1"/>
      <protection hidden="1"/>
    </xf>
    <xf numFmtId="0" fontId="9" fillId="2" borderId="54" xfId="0" applyFont="1" applyFill="1" applyBorder="1" applyAlignment="1" applyProtection="1">
      <alignment horizontal="left" vertical="center"/>
      <protection hidden="1"/>
    </xf>
    <xf numFmtId="0" fontId="26" fillId="2" borderId="16" xfId="2" applyNumberFormat="1" applyFont="1" applyFill="1" applyBorder="1" applyAlignment="1" applyProtection="1">
      <alignment horizontal="center" vertical="top" wrapText="1"/>
      <protection hidden="1"/>
    </xf>
    <xf numFmtId="9" fontId="10" fillId="2" borderId="54" xfId="2" applyFont="1" applyFill="1" applyBorder="1" applyAlignment="1" applyProtection="1">
      <alignment horizontal="left" vertical="center"/>
      <protection hidden="1"/>
    </xf>
    <xf numFmtId="9" fontId="10" fillId="2" borderId="14" xfId="2" applyFont="1" applyFill="1" applyBorder="1" applyAlignment="1" applyProtection="1">
      <alignment horizontal="left" vertical="center"/>
      <protection hidden="1"/>
    </xf>
    <xf numFmtId="9" fontId="10" fillId="2" borderId="13" xfId="2" applyFont="1" applyFill="1" applyBorder="1" applyAlignment="1" applyProtection="1">
      <alignment horizontal="left" vertical="center"/>
      <protection hidden="1"/>
    </xf>
    <xf numFmtId="9" fontId="10" fillId="2" borderId="25" xfId="2" applyFont="1" applyFill="1" applyBorder="1" applyAlignment="1" applyProtection="1">
      <alignment horizontal="left" vertical="center"/>
      <protection hidden="1"/>
    </xf>
    <xf numFmtId="0" fontId="6" fillId="4" borderId="0" xfId="7" applyFont="1" applyFill="1" applyBorder="1" applyAlignment="1" applyProtection="1">
      <alignment vertical="center"/>
    </xf>
    <xf numFmtId="0" fontId="6" fillId="3" borderId="16" xfId="7" applyFont="1" applyFill="1" applyBorder="1" applyAlignment="1" applyProtection="1">
      <alignment vertical="center"/>
    </xf>
    <xf numFmtId="0" fontId="15" fillId="3" borderId="0" xfId="7" applyFont="1" applyFill="1" applyBorder="1" applyAlignment="1" applyProtection="1">
      <alignment horizontal="left" vertical="center"/>
    </xf>
    <xf numFmtId="0" fontId="10" fillId="3" borderId="0" xfId="5" applyNumberFormat="1" applyFont="1" applyFill="1" applyBorder="1" applyAlignment="1" applyProtection="1">
      <alignment vertical="center" wrapText="1"/>
    </xf>
    <xf numFmtId="0" fontId="6" fillId="3" borderId="40" xfId="7" applyFont="1" applyFill="1" applyBorder="1" applyAlignment="1" applyProtection="1">
      <alignment vertical="center"/>
    </xf>
    <xf numFmtId="0" fontId="6" fillId="4" borderId="0" xfId="0" applyFont="1" applyFill="1" applyBorder="1" applyAlignment="1" applyProtection="1">
      <alignment vertical="center"/>
    </xf>
    <xf numFmtId="0" fontId="33" fillId="0" borderId="0" xfId="5" applyNumberFormat="1" applyFont="1" applyFill="1" applyBorder="1" applyAlignment="1" applyProtection="1">
      <alignment horizontal="left" vertical="top"/>
    </xf>
    <xf numFmtId="0" fontId="12" fillId="2" borderId="13" xfId="0" applyFont="1" applyFill="1" applyBorder="1" applyAlignment="1" applyProtection="1">
      <alignment vertical="center"/>
    </xf>
    <xf numFmtId="0" fontId="34" fillId="0" borderId="0" xfId="0" applyFont="1" applyBorder="1" applyAlignment="1" applyProtection="1">
      <alignment vertical="center"/>
      <protection hidden="1"/>
    </xf>
    <xf numFmtId="49" fontId="17" fillId="4" borderId="9" xfId="0" applyNumberFormat="1" applyFont="1" applyFill="1" applyBorder="1" applyAlignment="1" applyProtection="1">
      <alignment horizontal="left" vertical="center"/>
      <protection locked="0"/>
    </xf>
    <xf numFmtId="49" fontId="17" fillId="4" borderId="66" xfId="0" applyNumberFormat="1" applyFont="1" applyFill="1" applyBorder="1" applyAlignment="1" applyProtection="1">
      <alignment horizontal="left" vertical="center"/>
      <protection locked="0"/>
    </xf>
    <xf numFmtId="49" fontId="17" fillId="4" borderId="3" xfId="0" applyNumberFormat="1" applyFont="1" applyFill="1" applyBorder="1" applyAlignment="1" applyProtection="1">
      <alignment horizontal="left" vertical="center"/>
      <protection locked="0"/>
    </xf>
    <xf numFmtId="49" fontId="17" fillId="4" borderId="9" xfId="0" applyNumberFormat="1" applyFont="1" applyFill="1" applyBorder="1" applyAlignment="1" applyProtection="1">
      <alignment horizontal="left" vertical="center" wrapText="1"/>
      <protection locked="0"/>
    </xf>
    <xf numFmtId="4" fontId="17" fillId="4" borderId="9" xfId="0" applyNumberFormat="1" applyFont="1" applyFill="1" applyBorder="1" applyAlignment="1" applyProtection="1">
      <alignment horizontal="right" vertical="center"/>
      <protection locked="0"/>
    </xf>
    <xf numFmtId="49" fontId="17" fillId="4" borderId="4" xfId="0" applyNumberFormat="1" applyFont="1" applyFill="1" applyBorder="1" applyAlignment="1" applyProtection="1">
      <alignment horizontal="left" vertical="center" wrapText="1"/>
      <protection locked="0"/>
    </xf>
    <xf numFmtId="0" fontId="17" fillId="2" borderId="1" xfId="2" applyNumberFormat="1" applyFont="1" applyFill="1" applyBorder="1" applyAlignment="1" applyProtection="1">
      <alignment horizontal="center" vertical="center" wrapText="1"/>
      <protection hidden="1"/>
    </xf>
    <xf numFmtId="164" fontId="17" fillId="4" borderId="3" xfId="2" applyNumberFormat="1" applyFont="1" applyFill="1" applyBorder="1" applyAlignment="1" applyProtection="1">
      <alignment vertical="center" wrapText="1"/>
      <protection locked="0"/>
    </xf>
    <xf numFmtId="0" fontId="17" fillId="4" borderId="9" xfId="2" applyNumberFormat="1" applyFont="1" applyFill="1" applyBorder="1" applyAlignment="1" applyProtection="1">
      <alignment vertical="center" wrapText="1"/>
      <protection locked="0"/>
    </xf>
    <xf numFmtId="0" fontId="17" fillId="3" borderId="4" xfId="2" applyNumberFormat="1" applyFont="1" applyFill="1" applyBorder="1" applyAlignment="1" applyProtection="1">
      <alignment horizontal="center" vertical="center" wrapText="1"/>
    </xf>
    <xf numFmtId="0" fontId="35" fillId="2" borderId="1" xfId="2" applyNumberFormat="1" applyFont="1" applyFill="1" applyBorder="1" applyAlignment="1" applyProtection="1">
      <alignment horizontal="center" vertical="center" wrapText="1"/>
      <protection hidden="1"/>
    </xf>
    <xf numFmtId="164" fontId="17" fillId="4" borderId="9" xfId="2" applyNumberFormat="1" applyFont="1" applyFill="1" applyBorder="1" applyAlignment="1" applyProtection="1">
      <alignment vertical="center" wrapText="1"/>
      <protection locked="0"/>
    </xf>
    <xf numFmtId="3" fontId="17" fillId="0" borderId="9" xfId="2" applyNumberFormat="1" applyFont="1" applyFill="1" applyBorder="1" applyAlignment="1" applyProtection="1">
      <alignment vertical="center" wrapText="1"/>
      <protection hidden="1"/>
    </xf>
    <xf numFmtId="4" fontId="17" fillId="4" borderId="9" xfId="2" applyNumberFormat="1" applyFont="1" applyFill="1" applyBorder="1" applyAlignment="1" applyProtection="1">
      <alignment vertical="center" wrapText="1"/>
      <protection locked="0"/>
    </xf>
    <xf numFmtId="4" fontId="17" fillId="4" borderId="9" xfId="0" applyNumberFormat="1" applyFont="1" applyFill="1" applyBorder="1" applyAlignment="1" applyProtection="1">
      <alignment horizontal="right" vertical="center" wrapText="1"/>
      <protection locked="0"/>
    </xf>
    <xf numFmtId="4" fontId="17" fillId="0" borderId="9" xfId="2" applyNumberFormat="1" applyFont="1" applyFill="1" applyBorder="1" applyAlignment="1" applyProtection="1">
      <alignment horizontal="right" vertical="center" wrapText="1"/>
    </xf>
    <xf numFmtId="4" fontId="17" fillId="0" borderId="4" xfId="2" applyNumberFormat="1" applyFont="1" applyFill="1" applyBorder="1" applyAlignment="1" applyProtection="1">
      <alignment horizontal="center" vertical="center" wrapText="1"/>
    </xf>
    <xf numFmtId="44" fontId="17" fillId="4" borderId="9" xfId="1" applyFont="1" applyFill="1" applyBorder="1" applyAlignment="1" applyProtection="1">
      <alignment vertical="center" wrapText="1"/>
      <protection locked="0"/>
    </xf>
    <xf numFmtId="0" fontId="17" fillId="0" borderId="4" xfId="2" applyNumberFormat="1" applyFont="1" applyFill="1" applyBorder="1" applyAlignment="1" applyProtection="1">
      <alignment horizontal="center" vertical="center" wrapText="1"/>
    </xf>
    <xf numFmtId="49" fontId="17" fillId="4" borderId="52" xfId="2" applyNumberFormat="1" applyFont="1" applyFill="1" applyBorder="1" applyAlignment="1" applyProtection="1">
      <alignment vertical="center" wrapText="1"/>
      <protection locked="0"/>
    </xf>
    <xf numFmtId="0" fontId="36" fillId="0" borderId="0" xfId="0" applyFont="1" applyAlignment="1" applyProtection="1">
      <alignment vertical="center"/>
      <protection hidden="1"/>
    </xf>
    <xf numFmtId="0" fontId="16" fillId="0" borderId="0" xfId="0" applyFont="1" applyBorder="1" applyAlignment="1" applyProtection="1">
      <alignment vertical="center"/>
      <protection hidden="1"/>
    </xf>
    <xf numFmtId="1" fontId="16" fillId="0" borderId="7" xfId="0" applyNumberFormat="1" applyFont="1" applyBorder="1" applyAlignment="1" applyProtection="1">
      <alignment horizontal="center" vertical="center"/>
      <protection hidden="1"/>
    </xf>
    <xf numFmtId="1" fontId="16" fillId="0" borderId="7" xfId="0" applyNumberFormat="1" applyFont="1" applyBorder="1" applyAlignment="1" applyProtection="1">
      <alignment horizontal="center" vertical="center"/>
    </xf>
    <xf numFmtId="0" fontId="16" fillId="0" borderId="7" xfId="0" applyFont="1" applyBorder="1" applyAlignment="1" applyProtection="1">
      <alignment horizontal="center" vertical="center"/>
      <protection hidden="1"/>
    </xf>
    <xf numFmtId="49" fontId="17" fillId="4" borderId="7" xfId="0" applyNumberFormat="1" applyFont="1" applyFill="1" applyBorder="1" applyAlignment="1" applyProtection="1">
      <alignment horizontal="left" vertical="center"/>
      <protection locked="0"/>
    </xf>
    <xf numFmtId="49" fontId="17" fillId="4" borderId="26" xfId="0" applyNumberFormat="1" applyFont="1" applyFill="1" applyBorder="1" applyAlignment="1" applyProtection="1">
      <alignment horizontal="left" vertical="center"/>
      <protection locked="0"/>
    </xf>
    <xf numFmtId="49" fontId="17" fillId="4" borderId="10" xfId="0" applyNumberFormat="1" applyFont="1" applyFill="1" applyBorder="1" applyAlignment="1" applyProtection="1">
      <alignment horizontal="left" vertical="center"/>
      <protection locked="0"/>
    </xf>
    <xf numFmtId="49" fontId="17" fillId="4" borderId="7" xfId="0" applyNumberFormat="1" applyFont="1" applyFill="1" applyBorder="1" applyAlignment="1" applyProtection="1">
      <alignment horizontal="left" vertical="center" wrapText="1"/>
      <protection locked="0"/>
    </xf>
    <xf numFmtId="4" fontId="17" fillId="4" borderId="7" xfId="0" applyNumberFormat="1" applyFont="1" applyFill="1" applyBorder="1" applyAlignment="1" applyProtection="1">
      <alignment horizontal="right" vertical="center"/>
      <protection locked="0"/>
    </xf>
    <xf numFmtId="49" fontId="17" fillId="4" borderId="11" xfId="0" applyNumberFormat="1" applyFont="1" applyFill="1" applyBorder="1" applyAlignment="1" applyProtection="1">
      <alignment horizontal="left" vertical="center" wrapText="1"/>
      <protection locked="0"/>
    </xf>
    <xf numFmtId="0" fontId="17" fillId="2" borderId="8" xfId="2" applyNumberFormat="1" applyFont="1" applyFill="1" applyBorder="1" applyAlignment="1" applyProtection="1">
      <alignment horizontal="center" vertical="center" wrapText="1"/>
      <protection hidden="1"/>
    </xf>
    <xf numFmtId="164" fontId="17" fillId="4" borderId="10" xfId="2" applyNumberFormat="1" applyFont="1" applyFill="1" applyBorder="1" applyAlignment="1" applyProtection="1">
      <alignment vertical="center" wrapText="1"/>
      <protection locked="0"/>
    </xf>
    <xf numFmtId="0" fontId="17" fillId="4" borderId="7" xfId="2" applyNumberFormat="1" applyFont="1" applyFill="1" applyBorder="1" applyAlignment="1" applyProtection="1">
      <alignment vertical="center" wrapText="1"/>
      <protection locked="0"/>
    </xf>
    <xf numFmtId="0" fontId="17" fillId="3" borderId="11" xfId="2" applyNumberFormat="1" applyFont="1" applyFill="1" applyBorder="1" applyAlignment="1" applyProtection="1">
      <alignment horizontal="center" vertical="center" wrapText="1"/>
    </xf>
    <xf numFmtId="0" fontId="35" fillId="2" borderId="8" xfId="2" applyNumberFormat="1" applyFont="1" applyFill="1" applyBorder="1" applyAlignment="1" applyProtection="1">
      <alignment horizontal="center" vertical="center" wrapText="1"/>
      <protection hidden="1"/>
    </xf>
    <xf numFmtId="164" fontId="17" fillId="4" borderId="7" xfId="2" applyNumberFormat="1" applyFont="1" applyFill="1" applyBorder="1" applyAlignment="1" applyProtection="1">
      <alignment vertical="center" wrapText="1"/>
      <protection locked="0"/>
    </xf>
    <xf numFmtId="3" fontId="17" fillId="0" borderId="7" xfId="2" applyNumberFormat="1" applyFont="1" applyFill="1" applyBorder="1" applyAlignment="1" applyProtection="1">
      <alignment vertical="center" wrapText="1"/>
      <protection hidden="1"/>
    </xf>
    <xf numFmtId="4" fontId="17" fillId="4" borderId="7" xfId="2" applyNumberFormat="1" applyFont="1" applyFill="1" applyBorder="1" applyAlignment="1" applyProtection="1">
      <alignment vertical="center" wrapText="1"/>
      <protection locked="0"/>
    </xf>
    <xf numFmtId="4" fontId="17" fillId="4" borderId="7" xfId="0" applyNumberFormat="1" applyFont="1" applyFill="1" applyBorder="1" applyAlignment="1" applyProtection="1">
      <alignment horizontal="right" vertical="center" wrapText="1"/>
      <protection locked="0"/>
    </xf>
    <xf numFmtId="4" fontId="17" fillId="0" borderId="7" xfId="2" applyNumberFormat="1" applyFont="1" applyFill="1" applyBorder="1" applyAlignment="1" applyProtection="1">
      <alignment horizontal="right" vertical="center" wrapText="1"/>
    </xf>
    <xf numFmtId="4" fontId="17" fillId="0" borderId="11" xfId="2" applyNumberFormat="1" applyFont="1" applyFill="1" applyBorder="1" applyAlignment="1" applyProtection="1">
      <alignment horizontal="center" vertical="center" wrapText="1"/>
    </xf>
    <xf numFmtId="44" fontId="17" fillId="4" borderId="7" xfId="1" applyFont="1" applyFill="1" applyBorder="1" applyAlignment="1" applyProtection="1">
      <alignment vertical="center" wrapText="1"/>
      <protection locked="0"/>
    </xf>
    <xf numFmtId="0" fontId="17" fillId="0" borderId="11" xfId="2" applyNumberFormat="1" applyFont="1" applyFill="1" applyBorder="1" applyAlignment="1" applyProtection="1">
      <alignment horizontal="center" vertical="center" wrapText="1"/>
    </xf>
    <xf numFmtId="49" fontId="17" fillId="4" borderId="39" xfId="2" applyNumberFormat="1" applyFont="1" applyFill="1" applyBorder="1" applyAlignment="1" applyProtection="1">
      <alignment vertical="center" wrapText="1"/>
      <protection locked="0"/>
    </xf>
    <xf numFmtId="1" fontId="16" fillId="0" borderId="20" xfId="0" applyNumberFormat="1" applyFont="1" applyBorder="1" applyAlignment="1" applyProtection="1">
      <alignment horizontal="center" vertical="center"/>
      <protection hidden="1"/>
    </xf>
    <xf numFmtId="49" fontId="17" fillId="4" borderId="48" xfId="0" applyNumberFormat="1" applyFont="1" applyFill="1" applyBorder="1" applyAlignment="1" applyProtection="1">
      <alignment horizontal="left" vertical="center"/>
      <protection locked="0"/>
    </xf>
    <xf numFmtId="49" fontId="17" fillId="4" borderId="30" xfId="0" applyNumberFormat="1" applyFont="1" applyFill="1" applyBorder="1" applyAlignment="1" applyProtection="1">
      <alignment horizontal="left" vertical="center"/>
      <protection locked="0"/>
    </xf>
    <xf numFmtId="49" fontId="17" fillId="4" borderId="5" xfId="0" applyNumberFormat="1" applyFont="1" applyFill="1" applyBorder="1" applyAlignment="1" applyProtection="1">
      <alignment horizontal="left" vertical="center"/>
      <protection locked="0"/>
    </xf>
    <xf numFmtId="49" fontId="17" fillId="4" borderId="12" xfId="0" applyNumberFormat="1" applyFont="1" applyFill="1" applyBorder="1" applyAlignment="1" applyProtection="1">
      <alignment horizontal="left" vertical="center" wrapText="1"/>
      <protection locked="0"/>
    </xf>
    <xf numFmtId="4" fontId="17" fillId="4" borderId="12" xfId="0" applyNumberFormat="1" applyFont="1" applyFill="1" applyBorder="1" applyAlignment="1" applyProtection="1">
      <alignment horizontal="right" vertical="center"/>
      <protection locked="0"/>
    </xf>
    <xf numFmtId="49" fontId="17" fillId="4" borderId="6" xfId="0" applyNumberFormat="1" applyFont="1" applyFill="1" applyBorder="1" applyAlignment="1" applyProtection="1">
      <alignment horizontal="left" vertical="center" wrapText="1"/>
      <protection locked="0"/>
    </xf>
    <xf numFmtId="164" fontId="17" fillId="4" borderId="29" xfId="2" applyNumberFormat="1" applyFont="1" applyFill="1" applyBorder="1" applyAlignment="1" applyProtection="1">
      <alignment vertical="center" wrapText="1"/>
      <protection locked="0"/>
    </xf>
    <xf numFmtId="0" fontId="17" fillId="4" borderId="48" xfId="2" applyNumberFormat="1" applyFont="1" applyFill="1" applyBorder="1" applyAlignment="1" applyProtection="1">
      <alignment vertical="center" wrapText="1"/>
      <protection locked="0"/>
    </xf>
    <xf numFmtId="0" fontId="17" fillId="3" borderId="31" xfId="2" applyNumberFormat="1" applyFont="1" applyFill="1" applyBorder="1" applyAlignment="1" applyProtection="1">
      <alignment horizontal="center" vertical="center" wrapText="1"/>
    </xf>
    <xf numFmtId="164" fontId="17" fillId="4" borderId="48" xfId="2" applyNumberFormat="1" applyFont="1" applyFill="1" applyBorder="1" applyAlignment="1" applyProtection="1">
      <alignment vertical="center" wrapText="1"/>
      <protection locked="0"/>
    </xf>
    <xf numFmtId="3" fontId="17" fillId="0" borderId="48" xfId="2" applyNumberFormat="1" applyFont="1" applyFill="1" applyBorder="1" applyAlignment="1" applyProtection="1">
      <alignment vertical="center" wrapText="1"/>
      <protection hidden="1"/>
    </xf>
    <xf numFmtId="4" fontId="17" fillId="4" borderId="48" xfId="2" applyNumberFormat="1" applyFont="1" applyFill="1" applyBorder="1" applyAlignment="1" applyProtection="1">
      <alignment vertical="center" wrapText="1"/>
      <protection locked="0"/>
    </xf>
    <xf numFmtId="4" fontId="17" fillId="4" borderId="48" xfId="0" applyNumberFormat="1" applyFont="1" applyFill="1" applyBorder="1" applyAlignment="1" applyProtection="1">
      <alignment horizontal="right" vertical="center" wrapText="1"/>
      <protection locked="0"/>
    </xf>
    <xf numFmtId="4" fontId="17" fillId="0" borderId="48" xfId="2" applyNumberFormat="1" applyFont="1" applyFill="1" applyBorder="1" applyAlignment="1" applyProtection="1">
      <alignment horizontal="right" vertical="center" wrapText="1"/>
    </xf>
    <xf numFmtId="4" fontId="17" fillId="0" borderId="31" xfId="2" applyNumberFormat="1" applyFont="1" applyFill="1" applyBorder="1" applyAlignment="1" applyProtection="1">
      <alignment horizontal="center" vertical="center" wrapText="1"/>
    </xf>
    <xf numFmtId="44" fontId="17" fillId="4" borderId="48" xfId="1" applyFont="1" applyFill="1" applyBorder="1" applyAlignment="1" applyProtection="1">
      <alignment vertical="center" wrapText="1"/>
      <protection locked="0"/>
    </xf>
    <xf numFmtId="49" fontId="17" fillId="4" borderId="47" xfId="2" applyNumberFormat="1" applyFont="1" applyFill="1" applyBorder="1" applyAlignment="1" applyProtection="1">
      <alignment vertical="center" wrapText="1"/>
      <protection locked="0"/>
    </xf>
    <xf numFmtId="164" fontId="17" fillId="4" borderId="3" xfId="2" applyNumberFormat="1" applyFont="1" applyFill="1" applyBorder="1" applyAlignment="1" applyProtection="1">
      <alignment horizontal="center" vertical="center" wrapText="1"/>
      <protection locked="0"/>
    </xf>
    <xf numFmtId="164" fontId="17" fillId="4" borderId="10" xfId="2" applyNumberFormat="1" applyFont="1" applyFill="1" applyBorder="1" applyAlignment="1" applyProtection="1">
      <alignment horizontal="center" vertical="center" wrapText="1"/>
      <protection locked="0"/>
    </xf>
    <xf numFmtId="0" fontId="10" fillId="0" borderId="0" xfId="0" applyFont="1" applyBorder="1" applyProtection="1">
      <protection hidden="1"/>
    </xf>
    <xf numFmtId="0" fontId="10" fillId="0" borderId="0" xfId="0" applyFont="1" applyBorder="1" applyAlignment="1" applyProtection="1">
      <alignment wrapText="1"/>
      <protection hidden="1"/>
    </xf>
    <xf numFmtId="0" fontId="10" fillId="0" borderId="0" xfId="0" applyFont="1" applyBorder="1" applyAlignment="1" applyProtection="1">
      <alignment horizontal="left" vertical="center"/>
      <protection hidden="1"/>
    </xf>
    <xf numFmtId="0" fontId="37" fillId="0" borderId="0" xfId="0" applyFont="1" applyProtection="1">
      <protection hidden="1"/>
    </xf>
    <xf numFmtId="0" fontId="10" fillId="0" borderId="0" xfId="0" applyFont="1" applyBorder="1" applyAlignment="1" applyProtection="1">
      <alignment horizontal="left"/>
      <protection hidden="1"/>
    </xf>
    <xf numFmtId="0" fontId="21" fillId="0" borderId="0" xfId="0" applyFont="1" applyBorder="1" applyAlignment="1" applyProtection="1">
      <alignment vertical="top"/>
      <protection hidden="1"/>
    </xf>
    <xf numFmtId="4" fontId="17" fillId="4" borderId="20" xfId="2" applyNumberFormat="1" applyFont="1" applyFill="1" applyBorder="1" applyAlignment="1" applyProtection="1">
      <alignment vertical="center" wrapText="1"/>
      <protection locked="0"/>
    </xf>
    <xf numFmtId="0" fontId="37" fillId="4" borderId="0" xfId="3" applyFont="1" applyFill="1" applyBorder="1" applyProtection="1"/>
    <xf numFmtId="0" fontId="37" fillId="4" borderId="13" xfId="3" applyFont="1" applyFill="1" applyBorder="1" applyProtection="1"/>
    <xf numFmtId="0" fontId="25" fillId="4" borderId="13" xfId="3" applyFont="1" applyFill="1" applyBorder="1" applyAlignment="1" applyProtection="1">
      <alignment horizontal="left" vertical="top"/>
    </xf>
    <xf numFmtId="0" fontId="10" fillId="4" borderId="13" xfId="0" applyFont="1" applyFill="1" applyBorder="1" applyProtection="1"/>
    <xf numFmtId="0" fontId="17" fillId="4" borderId="13" xfId="5" applyNumberFormat="1" applyFont="1" applyFill="1" applyBorder="1" applyAlignment="1" applyProtection="1">
      <alignment vertical="top" wrapText="1"/>
    </xf>
    <xf numFmtId="0" fontId="10" fillId="4" borderId="0" xfId="0" applyFont="1" applyFill="1" applyBorder="1" applyAlignment="1" applyProtection="1">
      <alignment horizontal="left"/>
    </xf>
    <xf numFmtId="0" fontId="37" fillId="7" borderId="15" xfId="3" applyFont="1" applyFill="1" applyBorder="1" applyProtection="1"/>
    <xf numFmtId="0" fontId="12" fillId="7" borderId="37" xfId="5" applyNumberFormat="1" applyFont="1" applyFill="1" applyBorder="1" applyAlignment="1" applyProtection="1">
      <alignment vertical="top"/>
    </xf>
    <xf numFmtId="0" fontId="10" fillId="7" borderId="37" xfId="0" applyFont="1" applyFill="1" applyBorder="1" applyProtection="1"/>
    <xf numFmtId="0" fontId="10" fillId="7" borderId="37" xfId="5" applyNumberFormat="1" applyFont="1" applyFill="1" applyBorder="1" applyAlignment="1" applyProtection="1">
      <alignment vertical="top" wrapText="1"/>
    </xf>
    <xf numFmtId="0" fontId="37" fillId="7" borderId="37" xfId="3" applyFont="1" applyFill="1" applyBorder="1" applyProtection="1"/>
    <xf numFmtId="0" fontId="37" fillId="7" borderId="36" xfId="3" applyFont="1" applyFill="1" applyBorder="1" applyProtection="1"/>
    <xf numFmtId="0" fontId="0" fillId="4" borderId="0" xfId="0" applyFont="1" applyFill="1" applyAlignment="1" applyProtection="1">
      <alignment horizontal="center"/>
    </xf>
    <xf numFmtId="0" fontId="37" fillId="7" borderId="16" xfId="3" applyFont="1" applyFill="1" applyBorder="1" applyProtection="1"/>
    <xf numFmtId="0" fontId="12" fillId="7" borderId="0" xfId="5" applyNumberFormat="1" applyFont="1" applyFill="1" applyBorder="1" applyAlignment="1" applyProtection="1">
      <alignment vertical="top"/>
    </xf>
    <xf numFmtId="0" fontId="10" fillId="7" borderId="0" xfId="0" applyFont="1" applyFill="1" applyBorder="1" applyProtection="1"/>
    <xf numFmtId="0" fontId="10" fillId="7" borderId="0" xfId="5" applyNumberFormat="1" applyFont="1" applyFill="1" applyBorder="1" applyAlignment="1" applyProtection="1">
      <alignment vertical="top" wrapText="1"/>
    </xf>
    <xf numFmtId="0" fontId="37" fillId="7" borderId="0" xfId="3" applyFont="1" applyFill="1" applyBorder="1" applyProtection="1"/>
    <xf numFmtId="0" fontId="37" fillId="7" borderId="40" xfId="3" applyFont="1" applyFill="1" applyBorder="1" applyProtection="1"/>
    <xf numFmtId="0" fontId="37" fillId="7" borderId="17" xfId="3" applyFont="1" applyFill="1" applyBorder="1" applyProtection="1"/>
    <xf numFmtId="0" fontId="37" fillId="7" borderId="18" xfId="3" applyFont="1" applyFill="1" applyBorder="1" applyProtection="1"/>
    <xf numFmtId="0" fontId="17" fillId="0" borderId="0" xfId="5" applyNumberFormat="1" applyFont="1" applyFill="1" applyBorder="1" applyAlignment="1" applyProtection="1">
      <alignment horizontal="left" vertical="top" wrapText="1"/>
    </xf>
    <xf numFmtId="0" fontId="17" fillId="3" borderId="0" xfId="5" applyNumberFormat="1" applyFont="1" applyFill="1" applyBorder="1" applyAlignment="1" applyProtection="1">
      <alignment horizontal="left" vertical="center"/>
    </xf>
    <xf numFmtId="44" fontId="17" fillId="4" borderId="25" xfId="5" applyNumberFormat="1" applyFont="1" applyFill="1" applyBorder="1" applyAlignment="1" applyProtection="1">
      <alignment horizontal="left" vertical="center" wrapText="1"/>
      <protection locked="0"/>
    </xf>
    <xf numFmtId="0" fontId="10" fillId="0" borderId="0" xfId="5" applyNumberFormat="1" applyFont="1" applyFill="1" applyBorder="1" applyAlignment="1" applyProtection="1">
      <alignment horizontal="left" vertical="center" wrapText="1"/>
    </xf>
    <xf numFmtId="0" fontId="17" fillId="3" borderId="0" xfId="5" applyNumberFormat="1" applyFont="1" applyFill="1" applyBorder="1" applyAlignment="1" applyProtection="1">
      <alignment horizontal="left" vertical="top"/>
    </xf>
    <xf numFmtId="0" fontId="6" fillId="0" borderId="0" xfId="7" applyFont="1" applyFill="1" applyBorder="1" applyAlignment="1" applyProtection="1">
      <alignment vertical="center"/>
    </xf>
    <xf numFmtId="0" fontId="10" fillId="4" borderId="0" xfId="5" applyFont="1" applyFill="1" applyAlignment="1" applyProtection="1">
      <alignment horizontal="right" vertical="center"/>
    </xf>
    <xf numFmtId="0" fontId="10" fillId="3" borderId="37" xfId="5" applyFont="1" applyFill="1" applyBorder="1" applyAlignment="1" applyProtection="1">
      <alignment horizontal="right" vertical="center"/>
    </xf>
    <xf numFmtId="0" fontId="10" fillId="3" borderId="0" xfId="5" applyFont="1" applyFill="1" applyBorder="1" applyAlignment="1" applyProtection="1">
      <alignment horizontal="right" vertical="center"/>
    </xf>
    <xf numFmtId="0" fontId="10" fillId="3" borderId="40" xfId="5" applyFont="1" applyFill="1" applyBorder="1" applyAlignment="1" applyProtection="1">
      <alignment horizontal="right" vertical="center"/>
    </xf>
    <xf numFmtId="0" fontId="10" fillId="3" borderId="53" xfId="5" applyFont="1" applyFill="1" applyBorder="1" applyAlignment="1" applyProtection="1">
      <alignment horizontal="right" vertical="center"/>
    </xf>
    <xf numFmtId="49" fontId="17" fillId="4" borderId="3" xfId="0" applyNumberFormat="1" applyFont="1" applyFill="1" applyBorder="1" applyAlignment="1" applyProtection="1">
      <alignment horizontal="left" vertical="center" wrapText="1"/>
      <protection locked="0"/>
    </xf>
    <xf numFmtId="49" fontId="17" fillId="4" borderId="10" xfId="0" applyNumberFormat="1" applyFont="1" applyFill="1" applyBorder="1" applyAlignment="1" applyProtection="1">
      <alignment horizontal="left" vertical="center" wrapText="1"/>
      <protection locked="0"/>
    </xf>
    <xf numFmtId="0" fontId="17" fillId="3" borderId="11" xfId="0" applyNumberFormat="1" applyFont="1" applyFill="1" applyBorder="1" applyAlignment="1" applyProtection="1">
      <alignment horizontal="left" vertical="center" wrapText="1"/>
      <protection hidden="1"/>
    </xf>
    <xf numFmtId="49" fontId="17" fillId="4" borderId="5" xfId="0" applyNumberFormat="1" applyFont="1" applyFill="1" applyBorder="1" applyAlignment="1" applyProtection="1">
      <alignment horizontal="left" vertical="center" wrapText="1"/>
      <protection locked="0"/>
    </xf>
    <xf numFmtId="0" fontId="17" fillId="3" borderId="6" xfId="0" applyNumberFormat="1" applyFont="1" applyFill="1" applyBorder="1" applyAlignment="1" applyProtection="1">
      <alignment horizontal="left" vertical="center" wrapText="1"/>
      <protection hidden="1"/>
    </xf>
    <xf numFmtId="0" fontId="14" fillId="4" borderId="0" xfId="3" applyFill="1" applyBorder="1" applyProtection="1"/>
    <xf numFmtId="0" fontId="6" fillId="4" borderId="0" xfId="6" applyFill="1" applyBorder="1" applyProtection="1"/>
    <xf numFmtId="0" fontId="6" fillId="4" borderId="0" xfId="6" applyFill="1" applyBorder="1" applyAlignment="1" applyProtection="1">
      <alignment horizontal="left"/>
    </xf>
    <xf numFmtId="0" fontId="19" fillId="4" borderId="0" xfId="6" applyFont="1" applyFill="1" applyBorder="1" applyProtection="1"/>
    <xf numFmtId="0" fontId="6" fillId="0" borderId="15" xfId="6" applyFont="1" applyFill="1" applyBorder="1" applyProtection="1"/>
    <xf numFmtId="0" fontId="20" fillId="0" borderId="37" xfId="6" applyFont="1" applyFill="1" applyBorder="1" applyAlignment="1" applyProtection="1"/>
    <xf numFmtId="0" fontId="6" fillId="0" borderId="37" xfId="6" applyFill="1" applyBorder="1" applyProtection="1"/>
    <xf numFmtId="0" fontId="20" fillId="0" borderId="36" xfId="6" applyFont="1" applyFill="1" applyBorder="1" applyAlignment="1" applyProtection="1"/>
    <xf numFmtId="0" fontId="14" fillId="0" borderId="16" xfId="3" applyFill="1" applyBorder="1" applyProtection="1"/>
    <xf numFmtId="0" fontId="14" fillId="0" borderId="0" xfId="3" applyFill="1" applyBorder="1" applyProtection="1"/>
    <xf numFmtId="0" fontId="6" fillId="0" borderId="0" xfId="6" applyFill="1" applyBorder="1" applyProtection="1"/>
    <xf numFmtId="0" fontId="14" fillId="0" borderId="40" xfId="3" applyFill="1" applyBorder="1" applyProtection="1"/>
    <xf numFmtId="0" fontId="18" fillId="0" borderId="0" xfId="3" applyFont="1" applyFill="1" applyBorder="1" applyAlignment="1" applyProtection="1">
      <alignment horizontal="left" vertical="top"/>
    </xf>
    <xf numFmtId="0" fontId="6" fillId="3" borderId="0" xfId="6" applyFill="1" applyBorder="1" applyAlignment="1" applyProtection="1">
      <alignment horizontal="left"/>
    </xf>
    <xf numFmtId="0" fontId="14" fillId="3" borderId="0" xfId="3" applyFill="1" applyBorder="1" applyAlignment="1" applyProtection="1">
      <alignment horizontal="left"/>
    </xf>
    <xf numFmtId="0" fontId="14" fillId="4" borderId="0" xfId="3" applyFill="1" applyBorder="1" applyAlignment="1" applyProtection="1">
      <alignment horizontal="left"/>
    </xf>
    <xf numFmtId="0" fontId="14" fillId="0" borderId="17" xfId="3" applyFill="1" applyBorder="1" applyProtection="1"/>
    <xf numFmtId="0" fontId="16" fillId="0" borderId="53" xfId="3" applyFont="1" applyFill="1" applyBorder="1" applyProtection="1"/>
    <xf numFmtId="0" fontId="14" fillId="3" borderId="53" xfId="3" applyFill="1" applyBorder="1" applyProtection="1"/>
    <xf numFmtId="0" fontId="14" fillId="0" borderId="18" xfId="3" applyFill="1" applyBorder="1" applyProtection="1"/>
    <xf numFmtId="0" fontId="6" fillId="2" borderId="69" xfId="0" applyFont="1" applyFill="1" applyBorder="1" applyAlignment="1" applyProtection="1">
      <alignment horizontal="center" vertical="center" wrapText="1"/>
    </xf>
    <xf numFmtId="0" fontId="22" fillId="4" borderId="0" xfId="6" applyFont="1" applyFill="1" applyBorder="1" applyAlignment="1" applyProtection="1">
      <alignment vertical="top"/>
    </xf>
    <xf numFmtId="0" fontId="16" fillId="0" borderId="4" xfId="0" applyFont="1" applyBorder="1" applyAlignment="1" applyProtection="1">
      <alignment horizontal="right" vertical="center" wrapText="1"/>
    </xf>
    <xf numFmtId="0" fontId="6" fillId="4" borderId="0" xfId="6" applyFont="1" applyFill="1" applyAlignment="1" applyProtection="1">
      <alignment horizontal="center"/>
    </xf>
    <xf numFmtId="0" fontId="6" fillId="4" borderId="0" xfId="6" applyFont="1" applyFill="1" applyProtection="1"/>
    <xf numFmtId="0" fontId="23" fillId="4" borderId="0" xfId="6" applyFont="1" applyFill="1" applyBorder="1" applyAlignment="1" applyProtection="1">
      <alignment vertical="top"/>
    </xf>
    <xf numFmtId="0" fontId="16" fillId="0" borderId="11" xfId="0" applyFont="1" applyBorder="1" applyAlignment="1" applyProtection="1">
      <alignment horizontal="right" vertical="center" wrapText="1"/>
    </xf>
    <xf numFmtId="4" fontId="6" fillId="4" borderId="0" xfId="6" applyNumberFormat="1" applyFont="1" applyFill="1" applyAlignment="1" applyProtection="1">
      <alignment horizontal="center"/>
    </xf>
    <xf numFmtId="9" fontId="6" fillId="4" borderId="0" xfId="6" applyNumberFormat="1" applyFont="1" applyFill="1" applyProtection="1"/>
    <xf numFmtId="0" fontId="6" fillId="4" borderId="0" xfId="6" applyFill="1" applyAlignment="1" applyProtection="1">
      <alignment horizontal="center"/>
    </xf>
    <xf numFmtId="0" fontId="16" fillId="0" borderId="6" xfId="0" applyFont="1" applyBorder="1" applyAlignment="1" applyProtection="1">
      <alignment horizontal="right" vertical="center" wrapText="1"/>
    </xf>
    <xf numFmtId="0" fontId="16" fillId="0" borderId="4" xfId="0" applyFont="1" applyFill="1" applyBorder="1" applyAlignment="1" applyProtection="1">
      <alignment horizontal="right" vertical="center" wrapText="1"/>
    </xf>
    <xf numFmtId="0" fontId="16" fillId="0" borderId="11" xfId="0" applyFont="1" applyFill="1" applyBorder="1" applyAlignment="1" applyProtection="1">
      <alignment horizontal="right" vertical="center" wrapText="1"/>
    </xf>
    <xf numFmtId="0" fontId="16" fillId="0" borderId="6" xfId="0" applyFont="1" applyFill="1" applyBorder="1" applyAlignment="1" applyProtection="1">
      <alignment horizontal="right" vertical="center" wrapText="1"/>
    </xf>
    <xf numFmtId="0" fontId="14" fillId="0" borderId="53" xfId="3" applyFill="1" applyBorder="1" applyProtection="1"/>
    <xf numFmtId="0" fontId="6" fillId="0" borderId="53" xfId="6" applyFill="1" applyBorder="1" applyProtection="1"/>
    <xf numFmtId="0" fontId="6" fillId="0" borderId="53" xfId="6" applyFont="1" applyFill="1" applyBorder="1" applyAlignment="1" applyProtection="1">
      <alignment horizontal="center"/>
    </xf>
    <xf numFmtId="0" fontId="16" fillId="4" borderId="7" xfId="6" applyFont="1" applyFill="1" applyBorder="1" applyAlignment="1" applyProtection="1">
      <alignment horizontal="center" vertical="center"/>
    </xf>
    <xf numFmtId="0" fontId="16" fillId="0" borderId="7" xfId="6" applyFont="1" applyFill="1" applyBorder="1" applyAlignment="1" applyProtection="1">
      <alignment horizontal="center" vertical="center"/>
    </xf>
    <xf numFmtId="0" fontId="6" fillId="4" borderId="0" xfId="6" applyFont="1" applyFill="1" applyAlignment="1" applyProtection="1">
      <alignment horizontal="left" vertical="center"/>
    </xf>
    <xf numFmtId="0" fontId="16" fillId="4" borderId="7" xfId="0" applyFont="1" applyFill="1" applyBorder="1" applyAlignment="1" applyProtection="1">
      <alignment horizontal="left" vertical="center" wrapText="1"/>
    </xf>
    <xf numFmtId="0" fontId="16" fillId="4" borderId="7" xfId="0" applyFont="1" applyFill="1" applyBorder="1" applyAlignment="1" applyProtection="1">
      <alignment horizontal="center" vertical="center" wrapText="1"/>
    </xf>
    <xf numFmtId="0" fontId="16" fillId="0" borderId="7" xfId="0" applyFont="1" applyBorder="1" applyAlignment="1" applyProtection="1">
      <alignment vertical="center" wrapText="1"/>
    </xf>
    <xf numFmtId="0" fontId="6" fillId="4" borderId="0" xfId="6" applyFont="1" applyFill="1" applyBorder="1" applyAlignment="1" applyProtection="1">
      <alignment horizontal="center"/>
    </xf>
    <xf numFmtId="0" fontId="16" fillId="0" borderId="7" xfId="0" applyFont="1" applyBorder="1" applyAlignment="1" applyProtection="1">
      <alignment horizontal="left" vertical="center" wrapText="1"/>
    </xf>
    <xf numFmtId="0" fontId="16" fillId="4" borderId="7" xfId="6" applyFont="1" applyFill="1" applyBorder="1" applyAlignment="1" applyProtection="1">
      <alignment horizontal="left" vertical="center"/>
    </xf>
    <xf numFmtId="0" fontId="18" fillId="4" borderId="7" xfId="0" applyFont="1" applyFill="1" applyBorder="1" applyAlignment="1" applyProtection="1">
      <alignment horizontal="center" vertical="center" wrapText="1"/>
    </xf>
    <xf numFmtId="0" fontId="18" fillId="4" borderId="7" xfId="0" applyFont="1" applyFill="1" applyBorder="1" applyAlignment="1" applyProtection="1">
      <alignment horizontal="center" vertical="center"/>
    </xf>
    <xf numFmtId="0" fontId="16" fillId="0" borderId="7" xfId="0" applyFont="1" applyBorder="1" applyAlignment="1" applyProtection="1">
      <alignment horizontal="left" vertical="center"/>
    </xf>
    <xf numFmtId="0" fontId="18" fillId="4" borderId="26" xfId="0" applyFont="1" applyFill="1" applyBorder="1" applyAlignment="1" applyProtection="1">
      <alignment horizontal="center" vertical="center"/>
    </xf>
    <xf numFmtId="0" fontId="16" fillId="0" borderId="26" xfId="0" applyFont="1" applyFill="1" applyBorder="1" applyAlignment="1" applyProtection="1">
      <alignment vertical="center"/>
    </xf>
    <xf numFmtId="0" fontId="16" fillId="0" borderId="7" xfId="0" applyFont="1" applyBorder="1" applyAlignment="1" applyProtection="1">
      <alignment horizontal="center" vertical="center"/>
    </xf>
    <xf numFmtId="0" fontId="5" fillId="2" borderId="54" xfId="0" applyFont="1" applyFill="1" applyBorder="1" applyAlignment="1" applyProtection="1">
      <alignment horizontal="left" vertical="center" indent="1"/>
    </xf>
    <xf numFmtId="4" fontId="17" fillId="3" borderId="3" xfId="0" applyNumberFormat="1" applyFont="1" applyFill="1" applyBorder="1" applyAlignment="1" applyProtection="1">
      <alignment horizontal="right" vertical="center"/>
    </xf>
    <xf numFmtId="4" fontId="17" fillId="3" borderId="4" xfId="0" applyNumberFormat="1" applyFont="1" applyFill="1" applyBorder="1" applyAlignment="1" applyProtection="1">
      <alignment horizontal="right" vertical="center"/>
    </xf>
    <xf numFmtId="10" fontId="17" fillId="0" borderId="25" xfId="2" applyNumberFormat="1" applyFont="1" applyFill="1" applyBorder="1" applyAlignment="1" applyProtection="1">
      <alignment horizontal="center" vertical="center"/>
    </xf>
    <xf numFmtId="9" fontId="39" fillId="3" borderId="3" xfId="2" applyFont="1" applyFill="1" applyBorder="1" applyAlignment="1" applyProtection="1">
      <alignment horizontal="center" vertical="center"/>
    </xf>
    <xf numFmtId="9" fontId="40" fillId="3" borderId="9" xfId="2" applyFont="1" applyFill="1" applyBorder="1" applyAlignment="1" applyProtection="1">
      <alignment horizontal="center" vertical="center" wrapText="1"/>
    </xf>
    <xf numFmtId="9" fontId="39" fillId="3" borderId="5" xfId="2" applyFont="1" applyFill="1" applyBorder="1" applyAlignment="1" applyProtection="1">
      <alignment horizontal="center" vertical="center"/>
    </xf>
    <xf numFmtId="9" fontId="40" fillId="3" borderId="12" xfId="2" applyFont="1" applyFill="1" applyBorder="1" applyAlignment="1" applyProtection="1">
      <alignment horizontal="center" vertical="center" wrapText="1"/>
    </xf>
    <xf numFmtId="9" fontId="39" fillId="3" borderId="67" xfId="2" applyFont="1" applyFill="1" applyBorder="1" applyAlignment="1" applyProtection="1">
      <alignment horizontal="center" vertical="center"/>
    </xf>
    <xf numFmtId="9" fontId="40" fillId="3" borderId="68" xfId="2" applyFont="1" applyFill="1" applyBorder="1" applyAlignment="1" applyProtection="1">
      <alignment horizontal="center" vertical="center"/>
    </xf>
    <xf numFmtId="0" fontId="16" fillId="3" borderId="69" xfId="0" applyFont="1" applyFill="1" applyBorder="1" applyAlignment="1" applyProtection="1">
      <alignment horizontal="center" vertical="center"/>
    </xf>
    <xf numFmtId="0" fontId="17" fillId="3" borderId="0" xfId="5" applyFont="1" applyFill="1" applyBorder="1" applyAlignment="1" applyProtection="1">
      <alignment vertical="center"/>
    </xf>
    <xf numFmtId="1" fontId="25" fillId="3" borderId="25" xfId="2" applyNumberFormat="1" applyFont="1" applyFill="1" applyBorder="1" applyAlignment="1" applyProtection="1">
      <alignment horizontal="center" vertical="center" wrapText="1"/>
    </xf>
    <xf numFmtId="0" fontId="17" fillId="3" borderId="53" xfId="5" applyFont="1" applyFill="1" applyBorder="1" applyAlignment="1" applyProtection="1">
      <alignment vertical="center"/>
    </xf>
    <xf numFmtId="0" fontId="16" fillId="3" borderId="37" xfId="0" applyFont="1" applyFill="1" applyBorder="1" applyProtection="1"/>
    <xf numFmtId="0" fontId="16" fillId="3" borderId="0" xfId="0" applyFont="1" applyFill="1" applyBorder="1" applyAlignment="1" applyProtection="1">
      <alignment horizontal="center" vertical="center" wrapText="1"/>
    </xf>
    <xf numFmtId="0" fontId="16" fillId="3" borderId="0" xfId="0" applyFont="1" applyFill="1" applyBorder="1" applyAlignment="1" applyProtection="1">
      <alignment horizontal="center" vertical="center"/>
    </xf>
    <xf numFmtId="4" fontId="16" fillId="3" borderId="4" xfId="0" applyNumberFormat="1" applyFont="1" applyFill="1" applyBorder="1" applyAlignment="1" applyProtection="1">
      <alignment horizontal="right" vertical="center"/>
    </xf>
    <xf numFmtId="4" fontId="17" fillId="0" borderId="11" xfId="2" applyNumberFormat="1" applyFont="1" applyFill="1" applyBorder="1" applyAlignment="1" applyProtection="1">
      <alignment horizontal="right" vertical="center"/>
    </xf>
    <xf numFmtId="9" fontId="18" fillId="3" borderId="6" xfId="0" applyNumberFormat="1" applyFont="1" applyFill="1" applyBorder="1" applyAlignment="1" applyProtection="1">
      <alignment horizontal="center" vertical="center"/>
    </xf>
    <xf numFmtId="0" fontId="36" fillId="3" borderId="0" xfId="0" applyFont="1" applyFill="1" applyBorder="1" applyProtection="1"/>
    <xf numFmtId="0" fontId="16" fillId="3" borderId="60" xfId="0" applyFont="1" applyFill="1" applyBorder="1" applyAlignment="1" applyProtection="1">
      <alignment horizontal="center" vertical="center"/>
    </xf>
    <xf numFmtId="0" fontId="16" fillId="3" borderId="4" xfId="0" applyFont="1" applyFill="1" applyBorder="1" applyAlignment="1" applyProtection="1">
      <alignment horizontal="right" vertical="center"/>
    </xf>
    <xf numFmtId="44" fontId="16" fillId="3" borderId="4" xfId="0" applyNumberFormat="1" applyFont="1" applyFill="1" applyBorder="1" applyAlignment="1" applyProtection="1">
      <alignment horizontal="center" vertical="center"/>
    </xf>
    <xf numFmtId="44" fontId="16" fillId="3" borderId="11" xfId="0" applyNumberFormat="1" applyFont="1" applyFill="1" applyBorder="1" applyAlignment="1" applyProtection="1">
      <alignment horizontal="center" vertical="center"/>
    </xf>
    <xf numFmtId="4" fontId="17" fillId="0" borderId="11" xfId="2" applyNumberFormat="1" applyFont="1" applyFill="1" applyBorder="1" applyAlignment="1" applyProtection="1">
      <alignment horizontal="right" vertical="center" wrapText="1"/>
    </xf>
    <xf numFmtId="0" fontId="16" fillId="3" borderId="4" xfId="0" applyFont="1" applyFill="1" applyBorder="1" applyAlignment="1" applyProtection="1">
      <alignment horizontal="right" vertical="center" wrapText="1"/>
    </xf>
    <xf numFmtId="0" fontId="16" fillId="3" borderId="11" xfId="0" applyFont="1" applyFill="1" applyBorder="1" applyAlignment="1" applyProtection="1">
      <alignment horizontal="right" vertical="center"/>
    </xf>
    <xf numFmtId="0" fontId="16" fillId="3" borderId="4" xfId="0" applyFont="1" applyFill="1" applyBorder="1" applyAlignment="1" applyProtection="1">
      <alignment vertical="center" wrapText="1"/>
    </xf>
    <xf numFmtId="0" fontId="16" fillId="3" borderId="11" xfId="0" applyFont="1" applyFill="1" applyBorder="1" applyAlignment="1" applyProtection="1">
      <alignment vertical="center"/>
    </xf>
    <xf numFmtId="9" fontId="17" fillId="0" borderId="6" xfId="2" applyFont="1" applyFill="1" applyBorder="1" applyAlignment="1" applyProtection="1">
      <alignment horizontal="center" vertical="center"/>
    </xf>
    <xf numFmtId="4" fontId="17" fillId="0" borderId="78" xfId="2" applyNumberFormat="1" applyFont="1" applyFill="1" applyBorder="1" applyAlignment="1" applyProtection="1">
      <alignment horizontal="right" vertical="center"/>
    </xf>
    <xf numFmtId="9" fontId="17" fillId="0" borderId="81" xfId="2" applyFont="1" applyFill="1" applyBorder="1" applyAlignment="1" applyProtection="1">
      <alignment horizontal="center" vertical="center"/>
    </xf>
    <xf numFmtId="4" fontId="17" fillId="0" borderId="21" xfId="2" applyNumberFormat="1" applyFont="1" applyFill="1" applyBorder="1" applyAlignment="1" applyProtection="1">
      <alignment horizontal="right" vertical="center"/>
    </xf>
    <xf numFmtId="0" fontId="4" fillId="2" borderId="32" xfId="0" applyFont="1" applyFill="1" applyBorder="1" applyAlignment="1" applyProtection="1">
      <alignment horizontal="left" vertical="center" indent="1"/>
    </xf>
    <xf numFmtId="0" fontId="4" fillId="2" borderId="43" xfId="0" applyFont="1" applyFill="1" applyBorder="1" applyAlignment="1" applyProtection="1">
      <alignment horizontal="left" vertical="center" indent="1"/>
    </xf>
    <xf numFmtId="0" fontId="4" fillId="2" borderId="54" xfId="0" applyFont="1" applyFill="1" applyBorder="1" applyAlignment="1" applyProtection="1">
      <alignment horizontal="left" vertical="center" indent="1"/>
    </xf>
    <xf numFmtId="0" fontId="10" fillId="0" borderId="88" xfId="5" applyNumberFormat="1" applyFont="1" applyFill="1" applyBorder="1" applyAlignment="1" applyProtection="1">
      <alignment horizontal="left" vertical="top" wrapText="1"/>
    </xf>
    <xf numFmtId="0" fontId="41" fillId="4" borderId="0" xfId="8" applyFont="1" applyFill="1" applyBorder="1" applyAlignment="1" applyProtection="1">
      <alignment horizontal="right" vertical="center"/>
    </xf>
    <xf numFmtId="0" fontId="41" fillId="4" borderId="0" xfId="5" applyFont="1" applyFill="1" applyBorder="1" applyAlignment="1" applyProtection="1">
      <alignment horizontal="right" vertical="center"/>
    </xf>
    <xf numFmtId="0" fontId="41" fillId="4" borderId="0" xfId="5" applyFont="1" applyFill="1" applyAlignment="1" applyProtection="1">
      <alignment horizontal="right" vertical="center"/>
    </xf>
    <xf numFmtId="4" fontId="17" fillId="2" borderId="41" xfId="0" applyNumberFormat="1" applyFont="1" applyFill="1" applyBorder="1" applyAlignment="1" applyProtection="1">
      <alignment horizontal="right" vertical="center"/>
    </xf>
    <xf numFmtId="4" fontId="17" fillId="2" borderId="42" xfId="0" applyNumberFormat="1" applyFont="1" applyFill="1" applyBorder="1" applyAlignment="1" applyProtection="1">
      <alignment horizontal="right" vertical="center"/>
    </xf>
    <xf numFmtId="4" fontId="17" fillId="2" borderId="45" xfId="0" applyNumberFormat="1" applyFont="1" applyFill="1" applyBorder="1" applyAlignment="1" applyProtection="1">
      <alignment horizontal="right" vertical="center"/>
    </xf>
    <xf numFmtId="0" fontId="10" fillId="2" borderId="41" xfId="0" applyFont="1" applyFill="1" applyBorder="1" applyAlignment="1" applyProtection="1">
      <alignment horizontal="left" vertical="center" indent="1"/>
    </xf>
    <xf numFmtId="44" fontId="17" fillId="3" borderId="52" xfId="0" applyNumberFormat="1" applyFont="1" applyFill="1" applyBorder="1" applyAlignment="1" applyProtection="1">
      <alignment horizontal="right" vertical="center"/>
    </xf>
    <xf numFmtId="44" fontId="17" fillId="3" borderId="39" xfId="0" applyNumberFormat="1" applyFont="1" applyFill="1" applyBorder="1" applyAlignment="1" applyProtection="1">
      <alignment horizontal="right" vertical="center"/>
    </xf>
    <xf numFmtId="10" fontId="17" fillId="3" borderId="39" xfId="0" applyNumberFormat="1" applyFont="1" applyFill="1" applyBorder="1" applyAlignment="1" applyProtection="1">
      <alignment horizontal="center" vertical="center"/>
    </xf>
    <xf numFmtId="10" fontId="17" fillId="3" borderId="89" xfId="0" applyNumberFormat="1" applyFont="1" applyFill="1" applyBorder="1" applyAlignment="1" applyProtection="1">
      <alignment horizontal="center" vertical="center"/>
    </xf>
    <xf numFmtId="0" fontId="30" fillId="0" borderId="9" xfId="0" applyFont="1" applyBorder="1" applyAlignment="1" applyProtection="1">
      <alignment vertical="center" wrapText="1"/>
    </xf>
    <xf numFmtId="0" fontId="30" fillId="0" borderId="9" xfId="0" applyFont="1" applyBorder="1" applyAlignment="1" applyProtection="1">
      <alignment vertical="top" wrapText="1"/>
    </xf>
    <xf numFmtId="0" fontId="30" fillId="0" borderId="9" xfId="0" applyFont="1" applyFill="1" applyBorder="1" applyAlignment="1" applyProtection="1">
      <alignment vertical="top" wrapText="1"/>
    </xf>
    <xf numFmtId="0" fontId="10" fillId="2" borderId="5"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2" fillId="2" borderId="32" xfId="0" applyFont="1" applyFill="1" applyBorder="1" applyAlignment="1" applyProtection="1">
      <alignment horizontal="center" vertical="center" wrapText="1"/>
    </xf>
    <xf numFmtId="0" fontId="16" fillId="0" borderId="21" xfId="0" applyFont="1" applyFill="1" applyBorder="1" applyAlignment="1" applyProtection="1">
      <alignment horizontal="right" vertical="center" wrapText="1"/>
    </xf>
    <xf numFmtId="0" fontId="16" fillId="0" borderId="61" xfId="0" applyFont="1" applyFill="1" applyBorder="1" applyAlignment="1" applyProtection="1">
      <alignment vertical="center" wrapText="1"/>
    </xf>
    <xf numFmtId="0" fontId="16" fillId="0" borderId="26" xfId="0" applyFont="1" applyFill="1" applyBorder="1" applyAlignment="1" applyProtection="1">
      <alignment horizontal="left" vertical="center" wrapText="1" indent="1"/>
    </xf>
    <xf numFmtId="0" fontId="16" fillId="0" borderId="27" xfId="0" applyFont="1" applyFill="1" applyBorder="1" applyAlignment="1" applyProtection="1">
      <alignment horizontal="left" vertical="center" wrapText="1" indent="1"/>
    </xf>
    <xf numFmtId="0" fontId="16" fillId="0" borderId="90" xfId="0" applyFont="1" applyFill="1" applyBorder="1" applyAlignment="1" applyProtection="1">
      <alignment horizontal="left" vertical="center" wrapText="1" indent="1"/>
    </xf>
    <xf numFmtId="0" fontId="16" fillId="0" borderId="62" xfId="0" applyFont="1" applyFill="1" applyBorder="1" applyAlignment="1" applyProtection="1">
      <alignment horizontal="left" vertical="center" wrapText="1" indent="1"/>
    </xf>
    <xf numFmtId="0" fontId="16" fillId="0" borderId="66" xfId="0" applyFont="1" applyFill="1" applyBorder="1" applyAlignment="1" applyProtection="1">
      <alignment horizontal="left" vertical="center" wrapText="1" indent="1"/>
    </xf>
    <xf numFmtId="0" fontId="37" fillId="0" borderId="22" xfId="0" applyNumberFormat="1" applyFont="1" applyBorder="1" applyAlignment="1" applyProtection="1">
      <alignment horizontal="center" vertical="center"/>
    </xf>
    <xf numFmtId="1" fontId="37" fillId="0" borderId="22" xfId="0" applyNumberFormat="1" applyFont="1" applyBorder="1" applyAlignment="1" applyProtection="1">
      <alignment horizontal="center" vertical="center"/>
    </xf>
    <xf numFmtId="0" fontId="10" fillId="3" borderId="0" xfId="0" applyFont="1" applyFill="1" applyProtection="1"/>
    <xf numFmtId="0" fontId="10" fillId="3" borderId="0" xfId="0" applyFont="1" applyFill="1" applyAlignment="1" applyProtection="1">
      <alignment vertical="top"/>
    </xf>
    <xf numFmtId="0" fontId="10" fillId="4" borderId="0" xfId="0" applyFont="1" applyFill="1" applyProtection="1"/>
    <xf numFmtId="0" fontId="10" fillId="4" borderId="0" xfId="0" applyFont="1" applyFill="1" applyBorder="1" applyProtection="1"/>
    <xf numFmtId="0" fontId="17" fillId="3" borderId="50" xfId="0" applyNumberFormat="1" applyFont="1" applyFill="1" applyBorder="1" applyAlignment="1" applyProtection="1">
      <alignment horizontal="left" vertical="center"/>
      <protection hidden="1"/>
    </xf>
    <xf numFmtId="4" fontId="17" fillId="3" borderId="19" xfId="0" applyNumberFormat="1" applyFont="1" applyFill="1" applyBorder="1" applyAlignment="1" applyProtection="1">
      <alignment vertical="center" wrapText="1"/>
    </xf>
    <xf numFmtId="4" fontId="17" fillId="3" borderId="21" xfId="0" applyNumberFormat="1" applyFont="1" applyFill="1" applyBorder="1" applyAlignment="1" applyProtection="1">
      <alignment vertical="center" wrapText="1"/>
    </xf>
    <xf numFmtId="44" fontId="17" fillId="3" borderId="19" xfId="0" applyNumberFormat="1" applyFont="1" applyFill="1" applyBorder="1" applyAlignment="1" applyProtection="1">
      <alignment vertical="center" wrapText="1"/>
    </xf>
    <xf numFmtId="0" fontId="37" fillId="3" borderId="0" xfId="0" applyFont="1" applyFill="1" applyAlignment="1" applyProtection="1">
      <alignment horizontal="right" vertical="center"/>
    </xf>
    <xf numFmtId="0" fontId="37" fillId="3" borderId="0" xfId="0" applyFont="1" applyFill="1" applyProtection="1"/>
    <xf numFmtId="4" fontId="37" fillId="3" borderId="0" xfId="0" applyNumberFormat="1" applyFont="1" applyFill="1" applyProtection="1"/>
    <xf numFmtId="0" fontId="37" fillId="4" borderId="0" xfId="0" applyFont="1" applyFill="1" applyProtection="1"/>
    <xf numFmtId="0" fontId="10" fillId="3" borderId="16" xfId="0" applyFont="1" applyFill="1" applyBorder="1" applyAlignment="1" applyProtection="1">
      <alignment horizontal="center" vertical="center"/>
    </xf>
    <xf numFmtId="0" fontId="10" fillId="3" borderId="0" xfId="0" applyFont="1" applyFill="1" applyBorder="1" applyAlignment="1" applyProtection="1">
      <alignment horizontal="right" vertical="center"/>
    </xf>
    <xf numFmtId="0" fontId="10" fillId="3" borderId="0" xfId="0" applyFont="1" applyFill="1" applyBorder="1" applyAlignment="1" applyProtection="1">
      <alignment horizontal="left" vertical="center"/>
    </xf>
    <xf numFmtId="0" fontId="10" fillId="3"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11" fillId="0" borderId="0" xfId="0" applyFont="1" applyFill="1" applyBorder="1" applyAlignment="1" applyProtection="1">
      <alignment vertical="center"/>
    </xf>
    <xf numFmtId="0" fontId="10" fillId="3" borderId="40" xfId="0" applyFont="1" applyFill="1" applyBorder="1" applyAlignment="1" applyProtection="1">
      <alignment horizontal="center" vertical="center"/>
    </xf>
    <xf numFmtId="0" fontId="10" fillId="4" borderId="0" xfId="0" applyFont="1" applyFill="1" applyBorder="1" applyAlignment="1" applyProtection="1">
      <alignment horizontal="center" vertical="center"/>
    </xf>
    <xf numFmtId="0" fontId="12" fillId="3" borderId="16" xfId="0" applyFont="1" applyFill="1" applyBorder="1" applyAlignment="1" applyProtection="1">
      <alignment horizontal="left" vertical="center" indent="2"/>
    </xf>
    <xf numFmtId="0" fontId="10" fillId="0" borderId="0" xfId="0" applyFont="1" applyFill="1" applyBorder="1" applyAlignment="1" applyProtection="1">
      <alignment horizontal="right" vertical="center"/>
    </xf>
    <xf numFmtId="0" fontId="43" fillId="3" borderId="0" xfId="0" applyFont="1" applyFill="1" applyBorder="1" applyAlignment="1" applyProtection="1">
      <alignment horizontal="left" vertical="top"/>
    </xf>
    <xf numFmtId="0" fontId="37" fillId="3" borderId="16" xfId="0" applyFont="1" applyFill="1" applyBorder="1" applyProtection="1"/>
    <xf numFmtId="0" fontId="10" fillId="0" borderId="0" xfId="0" applyFont="1" applyFill="1" applyBorder="1" applyAlignment="1" applyProtection="1">
      <alignment vertical="center"/>
    </xf>
    <xf numFmtId="10" fontId="17" fillId="3" borderId="25" xfId="0" applyNumberFormat="1" applyFont="1" applyFill="1" applyBorder="1" applyAlignment="1" applyProtection="1">
      <alignment horizontal="center" vertical="center"/>
    </xf>
    <xf numFmtId="0" fontId="37" fillId="0" borderId="0" xfId="0" applyFont="1" applyFill="1" applyProtection="1"/>
    <xf numFmtId="0" fontId="37" fillId="0" borderId="0" xfId="0" applyFont="1" applyFill="1" applyBorder="1" applyProtection="1"/>
    <xf numFmtId="0" fontId="37" fillId="3" borderId="40" xfId="0" applyFont="1" applyFill="1" applyBorder="1" applyProtection="1"/>
    <xf numFmtId="0" fontId="11" fillId="0" borderId="0" xfId="0" applyFont="1" applyFill="1" applyAlignment="1" applyProtection="1">
      <alignment vertical="center"/>
    </xf>
    <xf numFmtId="0" fontId="10" fillId="3" borderId="60" xfId="0" applyFont="1" applyFill="1" applyBorder="1" applyAlignment="1" applyProtection="1">
      <alignment horizontal="right" vertical="center"/>
    </xf>
    <xf numFmtId="0" fontId="10" fillId="3" borderId="60" xfId="0" applyFont="1" applyFill="1" applyBorder="1" applyAlignment="1" applyProtection="1">
      <alignment horizontal="center" vertical="center"/>
    </xf>
    <xf numFmtId="0" fontId="37" fillId="3" borderId="17" xfId="0" applyFont="1" applyFill="1" applyBorder="1" applyProtection="1"/>
    <xf numFmtId="0" fontId="37" fillId="3" borderId="53" xfId="0" applyFont="1" applyFill="1" applyBorder="1" applyAlignment="1" applyProtection="1">
      <alignment horizontal="right" vertical="center"/>
    </xf>
    <xf numFmtId="0" fontId="37" fillId="3" borderId="53" xfId="0" applyFont="1" applyFill="1" applyBorder="1" applyProtection="1"/>
    <xf numFmtId="0" fontId="37" fillId="0" borderId="53" xfId="0" applyFont="1" applyFill="1" applyBorder="1" applyProtection="1"/>
    <xf numFmtId="0" fontId="11" fillId="0" borderId="53" xfId="0" applyFont="1" applyFill="1" applyBorder="1" applyAlignment="1" applyProtection="1">
      <alignment vertical="center"/>
    </xf>
    <xf numFmtId="0" fontId="37" fillId="3" borderId="18" xfId="0" applyFont="1" applyFill="1" applyBorder="1" applyProtection="1"/>
    <xf numFmtId="0" fontId="10" fillId="4" borderId="0" xfId="0" applyFont="1" applyFill="1" applyBorder="1" applyAlignment="1" applyProtection="1">
      <alignment horizontal="right" vertical="center"/>
    </xf>
    <xf numFmtId="0" fontId="44" fillId="0" borderId="0" xfId="0" applyFont="1" applyBorder="1" applyAlignment="1" applyProtection="1">
      <alignment horizontal="left" vertical="top"/>
      <protection hidden="1"/>
    </xf>
    <xf numFmtId="0" fontId="2" fillId="3" borderId="0" xfId="0" applyFont="1" applyFill="1" applyBorder="1" applyAlignment="1" applyProtection="1">
      <alignment horizontal="left" indent="1"/>
    </xf>
    <xf numFmtId="0" fontId="2" fillId="3" borderId="0" xfId="0" applyFont="1" applyFill="1" applyBorder="1" applyAlignment="1" applyProtection="1">
      <alignment horizontal="left" vertical="center" indent="1"/>
    </xf>
    <xf numFmtId="0" fontId="10" fillId="2" borderId="29" xfId="0" applyFont="1" applyFill="1" applyBorder="1" applyAlignment="1" applyProtection="1">
      <alignment horizontal="center" vertical="center" wrapText="1"/>
    </xf>
    <xf numFmtId="0" fontId="10" fillId="2" borderId="48" xfId="0" applyFont="1" applyFill="1" applyBorder="1" applyAlignment="1" applyProtection="1">
      <alignment horizontal="center" vertical="center" wrapText="1"/>
    </xf>
    <xf numFmtId="0" fontId="16" fillId="0" borderId="21" xfId="0" applyFont="1" applyBorder="1" applyAlignment="1" applyProtection="1">
      <alignment horizontal="right" vertical="center" wrapText="1"/>
    </xf>
    <xf numFmtId="0" fontId="30" fillId="0" borderId="20" xfId="0" applyFont="1" applyBorder="1" applyAlignment="1" applyProtection="1">
      <alignment vertical="top" wrapText="1"/>
    </xf>
    <xf numFmtId="0" fontId="16" fillId="0" borderId="31" xfId="0" applyFont="1" applyBorder="1" applyAlignment="1" applyProtection="1">
      <alignment horizontal="right" vertical="center" wrapText="1"/>
    </xf>
    <xf numFmtId="0" fontId="6" fillId="0" borderId="84" xfId="0" applyFont="1" applyBorder="1" applyAlignment="1" applyProtection="1">
      <alignment vertical="center" textRotation="90" wrapText="1"/>
    </xf>
    <xf numFmtId="0" fontId="6" fillId="0" borderId="85" xfId="0" applyFont="1" applyBorder="1" applyAlignment="1" applyProtection="1">
      <alignment vertical="center" textRotation="90" wrapText="1"/>
    </xf>
    <xf numFmtId="0" fontId="45" fillId="0" borderId="9" xfId="0" applyFont="1" applyBorder="1" applyAlignment="1" applyProtection="1">
      <alignment horizontal="centerContinuous" vertical="center" wrapText="1"/>
    </xf>
    <xf numFmtId="0" fontId="30" fillId="0" borderId="55" xfId="0" applyFont="1" applyBorder="1" applyAlignment="1" applyProtection="1">
      <alignment vertical="center" wrapText="1"/>
    </xf>
    <xf numFmtId="0" fontId="10" fillId="2" borderId="38" xfId="0" applyFont="1" applyFill="1" applyBorder="1" applyAlignment="1" applyProtection="1">
      <alignment vertical="center" wrapText="1"/>
    </xf>
    <xf numFmtId="0" fontId="10" fillId="2" borderId="87" xfId="0" applyFont="1" applyFill="1" applyBorder="1" applyAlignment="1" applyProtection="1">
      <alignment vertical="center" wrapText="1"/>
    </xf>
    <xf numFmtId="0" fontId="10" fillId="2" borderId="51" xfId="0" applyFont="1" applyFill="1" applyBorder="1" applyAlignment="1" applyProtection="1">
      <alignment vertical="center" wrapText="1"/>
    </xf>
    <xf numFmtId="0" fontId="10" fillId="2" borderId="31" xfId="0" applyFont="1" applyFill="1" applyBorder="1" applyAlignment="1" applyProtection="1">
      <alignment horizontal="center" vertical="center" wrapText="1"/>
    </xf>
    <xf numFmtId="0" fontId="9" fillId="2" borderId="29" xfId="0" applyFont="1" applyFill="1" applyBorder="1" applyAlignment="1" applyProtection="1">
      <alignment horizontal="center" vertical="center" wrapText="1"/>
    </xf>
    <xf numFmtId="0" fontId="10" fillId="2" borderId="48" xfId="0" applyFont="1" applyFill="1" applyBorder="1" applyAlignment="1" applyProtection="1">
      <alignment horizontal="center" wrapText="1"/>
    </xf>
    <xf numFmtId="0" fontId="45" fillId="0" borderId="7" xfId="0" applyFont="1" applyBorder="1" applyAlignment="1" applyProtection="1">
      <alignment horizontal="centerContinuous" vertical="center" wrapText="1"/>
    </xf>
    <xf numFmtId="0" fontId="45" fillId="0" borderId="11" xfId="0" applyFont="1" applyBorder="1" applyAlignment="1" applyProtection="1">
      <alignment horizontal="centerContinuous" vertical="center" wrapText="1"/>
    </xf>
    <xf numFmtId="0" fontId="45" fillId="0" borderId="84" xfId="0" applyFont="1" applyBorder="1" applyAlignment="1" applyProtection="1">
      <alignment horizontal="centerContinuous" vertical="center"/>
    </xf>
    <xf numFmtId="0" fontId="45" fillId="0" borderId="4" xfId="0" applyFont="1" applyBorder="1" applyAlignment="1" applyProtection="1">
      <alignment horizontal="centerContinuous" vertical="center" wrapText="1"/>
    </xf>
    <xf numFmtId="0" fontId="45" fillId="0" borderId="83" xfId="0" applyFont="1" applyBorder="1" applyAlignment="1" applyProtection="1">
      <alignment horizontal="centerContinuous" vertical="center"/>
    </xf>
    <xf numFmtId="0" fontId="46" fillId="0" borderId="9" xfId="0" applyFont="1" applyBorder="1" applyAlignment="1" applyProtection="1">
      <alignment horizontal="centerContinuous" vertical="top" wrapText="1"/>
    </xf>
    <xf numFmtId="0" fontId="30" fillId="0" borderId="55" xfId="0" applyFont="1" applyBorder="1" applyAlignment="1" applyProtection="1">
      <alignment vertical="top" wrapText="1"/>
    </xf>
    <xf numFmtId="0" fontId="30" fillId="0" borderId="68" xfId="0" applyFont="1" applyBorder="1" applyAlignment="1" applyProtection="1">
      <alignment vertical="top" wrapText="1"/>
    </xf>
    <xf numFmtId="0" fontId="1" fillId="4" borderId="0" xfId="6" applyFont="1" applyFill="1" applyAlignment="1" applyProtection="1">
      <alignment horizontal="centerContinuous"/>
    </xf>
    <xf numFmtId="0" fontId="6" fillId="4" borderId="0" xfId="6" applyFont="1" applyFill="1" applyAlignment="1" applyProtection="1">
      <alignment horizontal="centerContinuous"/>
    </xf>
    <xf numFmtId="0" fontId="10" fillId="0" borderId="0" xfId="0" applyFont="1" applyBorder="1" applyAlignment="1" applyProtection="1">
      <alignment horizontal="left" wrapText="1"/>
      <protection hidden="1"/>
    </xf>
    <xf numFmtId="0" fontId="10" fillId="0" borderId="0" xfId="0" applyNumberFormat="1" applyFont="1" applyFill="1" applyBorder="1" applyAlignment="1" applyProtection="1">
      <alignment horizontal="left" vertical="center"/>
      <protection hidden="1"/>
    </xf>
    <xf numFmtId="0" fontId="26" fillId="2" borderId="51" xfId="0" applyFont="1" applyFill="1" applyBorder="1" applyAlignment="1" applyProtection="1">
      <alignment vertical="center" wrapText="1"/>
    </xf>
    <xf numFmtId="164" fontId="17" fillId="4" borderId="5" xfId="2" applyNumberFormat="1" applyFont="1" applyFill="1" applyBorder="1" applyAlignment="1" applyProtection="1">
      <alignment horizontal="center" vertical="center" wrapText="1"/>
      <protection locked="0"/>
    </xf>
    <xf numFmtId="49" fontId="17" fillId="4" borderId="29" xfId="0" applyNumberFormat="1" applyFont="1" applyFill="1" applyBorder="1" applyAlignment="1" applyProtection="1">
      <alignment horizontal="left" vertical="center" wrapText="1"/>
      <protection locked="0"/>
    </xf>
    <xf numFmtId="44" fontId="17" fillId="3" borderId="4" xfId="1" applyFont="1" applyFill="1" applyBorder="1" applyAlignment="1" applyProtection="1">
      <alignment vertical="center" wrapText="1"/>
      <protection locked="0"/>
    </xf>
    <xf numFmtId="44" fontId="17" fillId="3" borderId="11" xfId="1" applyFont="1" applyFill="1" applyBorder="1" applyAlignment="1" applyProtection="1">
      <alignment vertical="center" wrapText="1"/>
      <protection locked="0"/>
    </xf>
    <xf numFmtId="44" fontId="17" fillId="3" borderId="6" xfId="1" applyFont="1" applyFill="1" applyBorder="1" applyAlignment="1" applyProtection="1">
      <alignment vertical="center" wrapText="1"/>
      <protection locked="0"/>
    </xf>
    <xf numFmtId="0" fontId="10" fillId="0" borderId="0" xfId="5" applyNumberFormat="1" applyFont="1" applyFill="1" applyBorder="1" applyAlignment="1" applyProtection="1">
      <alignment horizontal="left" vertical="top" wrapText="1"/>
    </xf>
    <xf numFmtId="0" fontId="9" fillId="0" borderId="15" xfId="0" applyFont="1" applyFill="1" applyBorder="1" applyAlignment="1" applyProtection="1">
      <alignment horizontal="center" vertical="center" textRotation="90" wrapText="1"/>
    </xf>
    <xf numFmtId="0" fontId="9" fillId="0" borderId="83" xfId="0" applyFont="1" applyFill="1" applyBorder="1" applyAlignment="1" applyProtection="1">
      <alignment horizontal="center" vertical="center" textRotation="90" wrapText="1"/>
    </xf>
    <xf numFmtId="0" fontId="9" fillId="0" borderId="16" xfId="0" applyFont="1" applyFill="1" applyBorder="1" applyAlignment="1" applyProtection="1">
      <alignment horizontal="center" vertical="center" textRotation="90" wrapText="1"/>
    </xf>
    <xf numFmtId="0" fontId="9" fillId="0" borderId="84" xfId="0" applyFont="1" applyFill="1" applyBorder="1" applyAlignment="1" applyProtection="1">
      <alignment horizontal="center" vertical="center" textRotation="90" wrapText="1"/>
    </xf>
    <xf numFmtId="0" fontId="9" fillId="0" borderId="17" xfId="0" applyFont="1" applyFill="1" applyBorder="1" applyAlignment="1" applyProtection="1">
      <alignment horizontal="center" vertical="center" textRotation="90" wrapText="1"/>
    </xf>
    <xf numFmtId="0" fontId="9" fillId="0" borderId="85" xfId="0" applyFont="1" applyFill="1" applyBorder="1" applyAlignment="1" applyProtection="1">
      <alignment horizontal="center" vertical="center" textRotation="90" wrapText="1"/>
    </xf>
    <xf numFmtId="0" fontId="6" fillId="0" borderId="15" xfId="0" applyFont="1" applyBorder="1" applyAlignment="1" applyProtection="1">
      <alignment horizontal="center" vertical="center" textRotation="90" wrapText="1"/>
    </xf>
    <xf numFmtId="0" fontId="6" fillId="0" borderId="16" xfId="0" applyFont="1" applyBorder="1" applyAlignment="1" applyProtection="1">
      <alignment horizontal="center" vertical="center" textRotation="90" wrapText="1"/>
    </xf>
    <xf numFmtId="0" fontId="6" fillId="0" borderId="17" xfId="0" applyFont="1" applyBorder="1" applyAlignment="1" applyProtection="1">
      <alignment horizontal="center" vertical="center" textRotation="90" wrapText="1"/>
    </xf>
    <xf numFmtId="0" fontId="16" fillId="0" borderId="26" xfId="0" applyFont="1" applyBorder="1" applyAlignment="1" applyProtection="1">
      <alignment horizontal="left" vertical="center" wrapText="1" indent="1"/>
    </xf>
    <xf numFmtId="0" fontId="16" fillId="0" borderId="27" xfId="0" applyFont="1" applyBorder="1" applyAlignment="1" applyProtection="1">
      <alignment horizontal="left" vertical="center" wrapText="1" indent="1"/>
    </xf>
    <xf numFmtId="0" fontId="16" fillId="0" borderId="20" xfId="0" applyFont="1" applyBorder="1" applyAlignment="1" applyProtection="1">
      <alignment horizontal="left" vertical="center" wrapText="1" indent="1"/>
    </xf>
    <xf numFmtId="0" fontId="16" fillId="0" borderId="7" xfId="0" applyFont="1" applyBorder="1" applyAlignment="1" applyProtection="1">
      <alignment horizontal="left" vertical="center" wrapText="1" indent="1"/>
    </xf>
    <xf numFmtId="0" fontId="6" fillId="2" borderId="68" xfId="0" applyFont="1" applyFill="1" applyBorder="1" applyAlignment="1" applyProtection="1">
      <alignment horizontal="center" vertical="center" wrapText="1"/>
    </xf>
    <xf numFmtId="0" fontId="16" fillId="0" borderId="9" xfId="0" applyFont="1" applyBorder="1" applyAlignment="1" applyProtection="1">
      <alignment horizontal="left" vertical="center" wrapText="1" indent="1"/>
    </xf>
    <xf numFmtId="0" fontId="16" fillId="0" borderId="48" xfId="0" applyFont="1" applyBorder="1" applyAlignment="1" applyProtection="1">
      <alignment horizontal="left" vertical="center" wrapText="1" indent="1"/>
    </xf>
    <xf numFmtId="0" fontId="16" fillId="0" borderId="12" xfId="0" applyFont="1" applyBorder="1" applyAlignment="1" applyProtection="1">
      <alignment horizontal="left" vertical="center" wrapText="1" indent="1"/>
    </xf>
    <xf numFmtId="0" fontId="16" fillId="0" borderId="9" xfId="0" applyFont="1" applyFill="1" applyBorder="1" applyAlignment="1" applyProtection="1">
      <alignment horizontal="left" vertical="center" wrapText="1" indent="1"/>
    </xf>
    <xf numFmtId="0" fontId="16" fillId="0" borderId="7" xfId="0" applyFont="1" applyFill="1" applyBorder="1" applyAlignment="1" applyProtection="1">
      <alignment horizontal="left" vertical="center" wrapText="1" indent="1"/>
    </xf>
    <xf numFmtId="0" fontId="3" fillId="0" borderId="15" xfId="0" applyFont="1" applyFill="1" applyBorder="1" applyAlignment="1" applyProtection="1">
      <alignment horizontal="center" vertical="center" textRotation="90" wrapText="1"/>
    </xf>
    <xf numFmtId="0" fontId="3" fillId="0" borderId="83" xfId="0" applyFont="1" applyFill="1" applyBorder="1" applyAlignment="1" applyProtection="1">
      <alignment horizontal="center" vertical="center" textRotation="90" wrapText="1"/>
    </xf>
    <xf numFmtId="0" fontId="3" fillId="0" borderId="16" xfId="0" applyFont="1" applyFill="1" applyBorder="1" applyAlignment="1" applyProtection="1">
      <alignment horizontal="center" vertical="center" textRotation="90" wrapText="1"/>
    </xf>
    <xf numFmtId="0" fontId="3" fillId="0" borderId="84" xfId="0" applyFont="1" applyFill="1" applyBorder="1" applyAlignment="1" applyProtection="1">
      <alignment horizontal="center" vertical="center" textRotation="90" wrapText="1"/>
    </xf>
    <xf numFmtId="0" fontId="3" fillId="0" borderId="17" xfId="0" applyFont="1" applyFill="1" applyBorder="1" applyAlignment="1" applyProtection="1">
      <alignment horizontal="center" vertical="center" textRotation="90" wrapText="1"/>
    </xf>
    <xf numFmtId="0" fontId="3" fillId="0" borderId="85" xfId="0" applyFont="1" applyFill="1" applyBorder="1" applyAlignment="1" applyProtection="1">
      <alignment horizontal="center" vertical="center" textRotation="90" wrapText="1"/>
    </xf>
    <xf numFmtId="0" fontId="21" fillId="0" borderId="0" xfId="6" applyFont="1" applyFill="1" applyBorder="1" applyAlignment="1" applyProtection="1">
      <alignment horizontal="left" vertical="top" wrapText="1"/>
    </xf>
    <xf numFmtId="0" fontId="10" fillId="0" borderId="0" xfId="5" applyNumberFormat="1" applyFont="1" applyFill="1" applyBorder="1" applyAlignment="1" applyProtection="1">
      <alignment horizontal="left" vertical="center" wrapText="1"/>
    </xf>
    <xf numFmtId="0" fontId="9" fillId="0" borderId="83" xfId="0" applyFont="1" applyBorder="1" applyAlignment="1" applyProtection="1">
      <alignment horizontal="center" vertical="center" textRotation="90" wrapText="1"/>
    </xf>
    <xf numFmtId="0" fontId="9" fillId="0" borderId="16" xfId="0" applyFont="1" applyBorder="1" applyAlignment="1" applyProtection="1">
      <alignment horizontal="center" vertical="center" textRotation="90" wrapText="1"/>
    </xf>
    <xf numFmtId="0" fontId="9" fillId="0" borderId="84" xfId="0" applyFont="1" applyBorder="1" applyAlignment="1" applyProtection="1">
      <alignment horizontal="center" vertical="center" textRotation="90" wrapText="1"/>
    </xf>
    <xf numFmtId="0" fontId="3" fillId="0" borderId="15" xfId="0" applyFont="1" applyBorder="1" applyAlignment="1" applyProtection="1">
      <alignment horizontal="center" vertical="center" textRotation="90" wrapText="1"/>
    </xf>
    <xf numFmtId="0" fontId="9" fillId="0" borderId="17" xfId="0" applyFont="1" applyBorder="1" applyAlignment="1" applyProtection="1">
      <alignment horizontal="center" vertical="center" textRotation="90" wrapText="1"/>
    </xf>
    <xf numFmtId="0" fontId="9" fillId="0" borderId="85" xfId="0" applyFont="1" applyBorder="1" applyAlignment="1" applyProtection="1">
      <alignment horizontal="center" vertical="center" textRotation="90" wrapText="1"/>
    </xf>
    <xf numFmtId="0" fontId="9" fillId="0" borderId="15" xfId="0" applyFont="1" applyBorder="1" applyAlignment="1" applyProtection="1">
      <alignment horizontal="center" vertical="center" textRotation="90" wrapText="1"/>
    </xf>
    <xf numFmtId="0" fontId="16" fillId="0" borderId="90" xfId="0" applyFont="1" applyFill="1" applyBorder="1" applyAlignment="1" applyProtection="1">
      <alignment horizontal="left" vertical="center" wrapText="1" indent="1"/>
    </xf>
    <xf numFmtId="0" fontId="16" fillId="0" borderId="62" xfId="0" applyFont="1" applyFill="1" applyBorder="1" applyAlignment="1" applyProtection="1">
      <alignment horizontal="left" vertical="center" wrapText="1" indent="1"/>
    </xf>
    <xf numFmtId="0" fontId="10" fillId="2" borderId="67" xfId="5" applyNumberFormat="1" applyFont="1" applyFill="1" applyBorder="1" applyAlignment="1" applyProtection="1">
      <alignment horizontal="center" vertical="center" wrapText="1"/>
    </xf>
    <xf numFmtId="0" fontId="10" fillId="2" borderId="68" xfId="5" applyNumberFormat="1" applyFont="1" applyFill="1" applyBorder="1" applyAlignment="1" applyProtection="1">
      <alignment horizontal="center" vertical="center" wrapText="1"/>
    </xf>
    <xf numFmtId="0" fontId="10" fillId="2" borderId="19" xfId="0" applyFont="1" applyFill="1" applyBorder="1" applyAlignment="1" applyProtection="1">
      <alignment horizontal="left" vertical="center" wrapText="1" indent="1"/>
    </xf>
    <xf numFmtId="0" fontId="10" fillId="2" borderId="20" xfId="0" applyFont="1" applyFill="1" applyBorder="1" applyAlignment="1" applyProtection="1">
      <alignment horizontal="left" vertical="center" wrapText="1" indent="1"/>
    </xf>
    <xf numFmtId="9" fontId="12" fillId="2" borderId="67" xfId="2" applyFont="1" applyFill="1" applyBorder="1" applyAlignment="1" applyProtection="1">
      <alignment horizontal="left" vertical="center" indent="1"/>
    </xf>
    <xf numFmtId="9" fontId="12" fillId="2" borderId="68" xfId="2" applyFont="1" applyFill="1" applyBorder="1" applyAlignment="1" applyProtection="1">
      <alignment horizontal="left" vertical="center" indent="1"/>
    </xf>
    <xf numFmtId="9" fontId="12" fillId="2" borderId="69" xfId="2" applyFont="1" applyFill="1" applyBorder="1" applyAlignment="1" applyProtection="1">
      <alignment horizontal="left" vertical="center" indent="1"/>
    </xf>
    <xf numFmtId="0" fontId="9" fillId="2" borderId="10" xfId="0" applyFont="1" applyFill="1" applyBorder="1" applyAlignment="1" applyProtection="1">
      <alignment horizontal="left" vertical="center" wrapText="1" indent="1"/>
    </xf>
    <xf numFmtId="0" fontId="9" fillId="2" borderId="7" xfId="0" applyFont="1" applyFill="1" applyBorder="1" applyAlignment="1" applyProtection="1">
      <alignment horizontal="left" vertical="center" wrapText="1" indent="1"/>
    </xf>
    <xf numFmtId="0" fontId="9" fillId="2" borderId="5" xfId="0" applyFont="1" applyFill="1" applyBorder="1" applyAlignment="1" applyProtection="1">
      <alignment horizontal="left" vertical="center" wrapText="1" indent="1"/>
    </xf>
    <xf numFmtId="0" fontId="9" fillId="2" borderId="12" xfId="0" applyFont="1" applyFill="1" applyBorder="1" applyAlignment="1" applyProtection="1">
      <alignment horizontal="left" vertical="center" wrapText="1" indent="1"/>
    </xf>
    <xf numFmtId="0" fontId="15" fillId="2" borderId="58" xfId="0" applyFont="1" applyFill="1" applyBorder="1" applyAlignment="1" applyProtection="1">
      <alignment horizontal="left" vertical="center" indent="1"/>
    </xf>
    <xf numFmtId="0" fontId="15" fillId="2" borderId="59" xfId="0" applyFont="1" applyFill="1" applyBorder="1" applyAlignment="1" applyProtection="1">
      <alignment horizontal="left" vertical="center" indent="1"/>
    </xf>
    <xf numFmtId="0" fontId="15" fillId="2" borderId="57" xfId="0" applyFont="1" applyFill="1" applyBorder="1" applyAlignment="1" applyProtection="1">
      <alignment horizontal="left" vertical="center" indent="1"/>
    </xf>
    <xf numFmtId="0" fontId="12" fillId="2" borderId="58" xfId="0" applyFont="1" applyFill="1" applyBorder="1" applyAlignment="1" applyProtection="1">
      <alignment horizontal="left" vertical="center" indent="1"/>
    </xf>
    <xf numFmtId="0" fontId="12" fillId="2" borderId="59" xfId="0" applyFont="1" applyFill="1" applyBorder="1" applyAlignment="1" applyProtection="1">
      <alignment horizontal="left" vertical="center" indent="1"/>
    </xf>
    <xf numFmtId="0" fontId="12" fillId="2" borderId="57" xfId="0" applyFont="1" applyFill="1" applyBorder="1" applyAlignment="1" applyProtection="1">
      <alignment horizontal="left" vertical="center" indent="1"/>
    </xf>
    <xf numFmtId="0" fontId="10" fillId="2" borderId="76" xfId="0" applyFont="1" applyFill="1" applyBorder="1" applyAlignment="1" applyProtection="1">
      <alignment horizontal="left" vertical="center" wrapText="1" indent="1"/>
    </xf>
    <xf numFmtId="0" fontId="10" fillId="2" borderId="77" xfId="0" applyFont="1" applyFill="1" applyBorder="1" applyAlignment="1" applyProtection="1">
      <alignment horizontal="left" vertical="center" wrapText="1" indent="1"/>
    </xf>
    <xf numFmtId="0" fontId="10" fillId="2" borderId="42" xfId="0" applyFont="1" applyFill="1" applyBorder="1" applyAlignment="1" applyProtection="1">
      <alignment horizontal="left" vertical="center" wrapText="1" indent="1"/>
    </xf>
    <xf numFmtId="0" fontId="10" fillId="2" borderId="27" xfId="0" applyFont="1" applyFill="1" applyBorder="1" applyAlignment="1" applyProtection="1">
      <alignment horizontal="left" vertical="center" wrapText="1" indent="1"/>
    </xf>
    <xf numFmtId="0" fontId="10" fillId="2" borderId="79" xfId="0" applyFont="1" applyFill="1" applyBorder="1" applyAlignment="1" applyProtection="1">
      <alignment horizontal="left" vertical="center" wrapText="1" indent="1"/>
    </xf>
    <xf numFmtId="0" fontId="10" fillId="2" borderId="80" xfId="0" applyFont="1" applyFill="1" applyBorder="1" applyAlignment="1" applyProtection="1">
      <alignment horizontal="left" vertical="center" wrapText="1" indent="1"/>
    </xf>
    <xf numFmtId="0" fontId="10" fillId="2" borderId="65" xfId="0" applyFont="1" applyFill="1" applyBorder="1" applyAlignment="1" applyProtection="1">
      <alignment horizontal="left" vertical="center" wrapText="1" indent="1"/>
    </xf>
    <xf numFmtId="0" fontId="10" fillId="2" borderId="35" xfId="0" applyFont="1" applyFill="1" applyBorder="1" applyAlignment="1" applyProtection="1">
      <alignment horizontal="left" vertical="center" wrapText="1" indent="1"/>
    </xf>
    <xf numFmtId="0" fontId="10" fillId="2" borderId="44" xfId="0" applyFont="1" applyFill="1" applyBorder="1" applyAlignment="1" applyProtection="1">
      <alignment horizontal="left" vertical="center" wrapText="1" indent="1"/>
    </xf>
    <xf numFmtId="0" fontId="10" fillId="2" borderId="62" xfId="0" applyFont="1" applyFill="1" applyBorder="1" applyAlignment="1" applyProtection="1">
      <alignment horizontal="left" vertical="center" wrapText="1" indent="1"/>
    </xf>
    <xf numFmtId="0" fontId="10" fillId="2" borderId="75" xfId="0" applyFont="1" applyFill="1" applyBorder="1" applyAlignment="1" applyProtection="1">
      <alignment horizontal="center" vertical="center" wrapText="1"/>
    </xf>
    <xf numFmtId="0" fontId="10" fillId="2" borderId="67" xfId="0" applyFont="1" applyFill="1" applyBorder="1" applyAlignment="1" applyProtection="1">
      <alignment horizontal="center" vertical="center" wrapText="1"/>
    </xf>
    <xf numFmtId="0" fontId="10" fillId="2" borderId="72" xfId="0" applyFont="1" applyFill="1" applyBorder="1" applyAlignment="1" applyProtection="1">
      <alignment horizontal="center" vertical="center" wrapText="1"/>
    </xf>
    <xf numFmtId="0" fontId="10" fillId="2" borderId="51" xfId="0" applyFont="1" applyFill="1" applyBorder="1" applyAlignment="1" applyProtection="1">
      <alignment horizontal="center" vertical="center" wrapText="1"/>
    </xf>
    <xf numFmtId="0" fontId="10" fillId="2" borderId="10" xfId="0" applyFont="1" applyFill="1" applyBorder="1" applyAlignment="1" applyProtection="1">
      <alignment horizontal="left" vertical="center" wrapText="1" indent="1"/>
    </xf>
    <xf numFmtId="0" fontId="10" fillId="2" borderId="7" xfId="0" applyFont="1" applyFill="1" applyBorder="1" applyAlignment="1" applyProtection="1">
      <alignment horizontal="left" vertical="center" wrapText="1" indent="1"/>
    </xf>
    <xf numFmtId="0" fontId="10" fillId="2" borderId="5" xfId="0" applyFont="1" applyFill="1" applyBorder="1" applyAlignment="1" applyProtection="1">
      <alignment horizontal="left" vertical="center" wrapText="1" indent="1"/>
    </xf>
    <xf numFmtId="0" fontId="10" fillId="2" borderId="12" xfId="0" applyFont="1" applyFill="1" applyBorder="1" applyAlignment="1" applyProtection="1">
      <alignment horizontal="left" vertical="center" wrapText="1" indent="1"/>
    </xf>
    <xf numFmtId="9" fontId="26" fillId="2" borderId="8" xfId="2" applyFont="1" applyFill="1" applyBorder="1" applyAlignment="1" applyProtection="1">
      <alignment horizontal="center" vertical="center" textRotation="90" wrapText="1"/>
      <protection hidden="1"/>
    </xf>
    <xf numFmtId="9" fontId="12" fillId="2" borderId="54" xfId="2" applyFont="1" applyFill="1" applyBorder="1" applyAlignment="1" applyProtection="1">
      <alignment horizontal="left" vertical="center" indent="1"/>
    </xf>
    <xf numFmtId="9" fontId="12" fillId="2" borderId="13" xfId="2" applyFont="1" applyFill="1" applyBorder="1" applyAlignment="1" applyProtection="1">
      <alignment horizontal="left" vertical="center" indent="1"/>
    </xf>
    <xf numFmtId="9" fontId="12" fillId="2" borderId="14" xfId="2" applyFont="1" applyFill="1" applyBorder="1" applyAlignment="1" applyProtection="1">
      <alignment horizontal="left" vertical="center" indent="1"/>
    </xf>
    <xf numFmtId="9" fontId="10" fillId="2" borderId="21" xfId="2" applyFont="1" applyFill="1" applyBorder="1" applyAlignment="1" applyProtection="1">
      <alignment horizontal="center" vertical="center" wrapText="1"/>
    </xf>
    <xf numFmtId="9" fontId="10" fillId="2" borderId="11" xfId="2" applyFont="1" applyFill="1" applyBorder="1" applyAlignment="1" applyProtection="1">
      <alignment horizontal="center" vertical="center" wrapText="1"/>
    </xf>
    <xf numFmtId="9" fontId="10" fillId="2" borderId="31" xfId="2" applyFont="1" applyFill="1" applyBorder="1" applyAlignment="1" applyProtection="1">
      <alignment horizontal="center" vertical="center" wrapText="1"/>
    </xf>
    <xf numFmtId="9" fontId="10" fillId="2" borderId="20" xfId="2" applyFont="1" applyFill="1" applyBorder="1" applyAlignment="1" applyProtection="1">
      <alignment horizontal="center" vertical="center" wrapText="1"/>
    </xf>
    <xf numFmtId="9" fontId="10" fillId="2" borderId="7" xfId="2" applyFont="1" applyFill="1" applyBorder="1" applyAlignment="1" applyProtection="1">
      <alignment horizontal="center" vertical="center" wrapText="1"/>
    </xf>
    <xf numFmtId="9" fontId="10" fillId="2" borderId="48" xfId="2" applyFont="1" applyFill="1" applyBorder="1" applyAlignment="1" applyProtection="1">
      <alignment horizontal="center" vertical="center" wrapText="1"/>
    </xf>
    <xf numFmtId="0" fontId="15" fillId="2" borderId="72" xfId="0" applyFont="1" applyFill="1" applyBorder="1" applyAlignment="1" applyProtection="1">
      <alignment horizontal="left" vertical="center" indent="1"/>
    </xf>
    <xf numFmtId="0" fontId="15" fillId="2" borderId="73" xfId="0" applyFont="1" applyFill="1" applyBorder="1" applyAlignment="1" applyProtection="1">
      <alignment horizontal="left" vertical="center" indent="1"/>
    </xf>
    <xf numFmtId="0" fontId="15" fillId="2" borderId="74" xfId="0" applyFont="1" applyFill="1" applyBorder="1" applyAlignment="1" applyProtection="1">
      <alignment horizontal="left" vertical="center" indent="1"/>
    </xf>
    <xf numFmtId="0" fontId="10" fillId="2" borderId="92" xfId="0" applyFont="1" applyFill="1" applyBorder="1" applyAlignment="1" applyProtection="1">
      <alignment horizontal="center" vertical="center" wrapText="1"/>
    </xf>
    <xf numFmtId="0" fontId="10" fillId="2" borderId="93" xfId="0" applyFont="1" applyFill="1" applyBorder="1" applyAlignment="1" applyProtection="1">
      <alignment horizontal="center" vertical="center" wrapText="1"/>
    </xf>
    <xf numFmtId="0" fontId="10" fillId="2" borderId="55" xfId="0" applyFont="1" applyFill="1" applyBorder="1" applyAlignment="1" applyProtection="1">
      <alignment horizontal="center" vertical="center" wrapText="1"/>
    </xf>
    <xf numFmtId="0" fontId="10" fillId="2" borderId="46" xfId="0" applyFont="1" applyFill="1" applyBorder="1" applyAlignment="1" applyProtection="1">
      <alignment horizontal="center" vertical="center" wrapText="1"/>
    </xf>
    <xf numFmtId="0" fontId="10" fillId="2" borderId="86" xfId="0" applyFont="1" applyFill="1" applyBorder="1" applyAlignment="1" applyProtection="1">
      <alignment horizontal="center" vertical="center" wrapText="1"/>
    </xf>
    <xf numFmtId="0" fontId="10" fillId="2" borderId="91" xfId="0" applyFont="1" applyFill="1" applyBorder="1" applyAlignment="1" applyProtection="1">
      <alignment horizontal="center" vertical="center" wrapText="1"/>
    </xf>
    <xf numFmtId="0" fontId="10" fillId="2" borderId="38" xfId="0" applyFont="1" applyFill="1" applyBorder="1" applyAlignment="1" applyProtection="1">
      <alignment horizontal="center" vertical="center" wrapText="1"/>
    </xf>
    <xf numFmtId="0" fontId="12" fillId="2" borderId="3" xfId="0" applyFont="1" applyFill="1" applyBorder="1" applyAlignment="1" applyProtection="1">
      <alignment horizontal="left" vertical="center" indent="1"/>
    </xf>
    <xf numFmtId="0" fontId="12" fillId="2" borderId="9" xfId="0" applyFont="1" applyFill="1" applyBorder="1" applyAlignment="1" applyProtection="1">
      <alignment horizontal="left" vertical="center" indent="1"/>
    </xf>
    <xf numFmtId="0" fontId="12" fillId="2" borderId="4" xfId="0" applyFont="1" applyFill="1" applyBorder="1" applyAlignment="1" applyProtection="1">
      <alignment horizontal="left" vertical="center" indent="1"/>
    </xf>
    <xf numFmtId="9" fontId="10" fillId="6" borderId="7" xfId="2" applyFont="1" applyFill="1" applyBorder="1" applyAlignment="1" applyProtection="1">
      <alignment horizontal="center" vertical="center" wrapText="1"/>
    </xf>
    <xf numFmtId="0" fontId="6" fillId="6" borderId="20" xfId="0" applyFont="1" applyFill="1" applyBorder="1" applyAlignment="1" applyProtection="1">
      <alignment horizontal="center" vertical="center"/>
      <protection hidden="1"/>
    </xf>
    <xf numFmtId="0" fontId="9" fillId="6" borderId="20" xfId="0" applyFont="1" applyFill="1" applyBorder="1" applyAlignment="1" applyProtection="1">
      <alignment horizontal="center" vertical="center"/>
      <protection hidden="1"/>
    </xf>
    <xf numFmtId="9" fontId="10" fillId="2" borderId="19" xfId="2" applyFont="1" applyFill="1" applyBorder="1" applyAlignment="1" applyProtection="1">
      <alignment horizontal="center" vertical="center" wrapText="1"/>
    </xf>
    <xf numFmtId="9" fontId="10" fillId="2" borderId="10" xfId="2" applyFont="1" applyFill="1" applyBorder="1" applyAlignment="1" applyProtection="1">
      <alignment horizontal="center" vertical="center" wrapText="1"/>
    </xf>
    <xf numFmtId="9" fontId="10" fillId="2" borderId="29" xfId="2" applyFont="1" applyFill="1" applyBorder="1" applyAlignment="1" applyProtection="1">
      <alignment horizontal="center" vertical="center" wrapText="1"/>
    </xf>
    <xf numFmtId="9" fontId="10" fillId="2" borderId="92" xfId="2" applyFont="1" applyFill="1" applyBorder="1" applyAlignment="1" applyProtection="1">
      <alignment horizontal="center" vertical="center" wrapText="1"/>
    </xf>
    <xf numFmtId="9" fontId="10" fillId="2" borderId="93" xfId="2" applyFont="1" applyFill="1" applyBorder="1" applyAlignment="1" applyProtection="1">
      <alignment horizontal="center" vertical="center" wrapText="1"/>
    </xf>
    <xf numFmtId="9" fontId="10" fillId="2" borderId="51" xfId="2" applyFont="1" applyFill="1" applyBorder="1" applyAlignment="1" applyProtection="1">
      <alignment horizontal="center" vertical="center" wrapText="1"/>
    </xf>
    <xf numFmtId="0" fontId="9" fillId="0" borderId="7" xfId="0" applyFont="1" applyFill="1" applyBorder="1" applyAlignment="1" applyProtection="1">
      <alignment horizontal="center" vertical="center" wrapText="1"/>
      <protection hidden="1"/>
    </xf>
    <xf numFmtId="9" fontId="10" fillId="2" borderId="12" xfId="2" applyFont="1" applyFill="1" applyBorder="1" applyAlignment="1" applyProtection="1">
      <alignment horizontal="center" vertical="center" wrapText="1"/>
    </xf>
    <xf numFmtId="9" fontId="10" fillId="2" borderId="66" xfId="2" applyFont="1" applyFill="1" applyBorder="1" applyAlignment="1" applyProtection="1">
      <alignment horizontal="center" vertical="center" wrapText="1"/>
    </xf>
    <xf numFmtId="9" fontId="10" fillId="2" borderId="82" xfId="2"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9" fillId="0" borderId="56" xfId="0" applyFont="1" applyBorder="1" applyAlignment="1" applyProtection="1">
      <alignment horizontal="center" vertical="center"/>
      <protection hidden="1"/>
    </xf>
    <xf numFmtId="0" fontId="9" fillId="0" borderId="23" xfId="0" applyFont="1" applyFill="1" applyBorder="1" applyAlignment="1" applyProtection="1">
      <alignment horizontal="center" vertical="center" wrapText="1"/>
      <protection hidden="1"/>
    </xf>
    <xf numFmtId="0" fontId="9" fillId="0" borderId="34" xfId="0" applyFont="1" applyFill="1" applyBorder="1" applyAlignment="1" applyProtection="1">
      <alignment horizontal="center" vertical="center" wrapText="1"/>
      <protection hidden="1"/>
    </xf>
    <xf numFmtId="0" fontId="9" fillId="0" borderId="65" xfId="0" applyFont="1" applyFill="1" applyBorder="1" applyAlignment="1" applyProtection="1">
      <alignment horizontal="center" vertical="center"/>
      <protection hidden="1"/>
    </xf>
    <xf numFmtId="9" fontId="10" fillId="2" borderId="63" xfId="2" applyFont="1" applyFill="1" applyBorder="1" applyAlignment="1" applyProtection="1">
      <alignment horizontal="center" vertical="center" wrapText="1"/>
    </xf>
    <xf numFmtId="9" fontId="10" fillId="2" borderId="45" xfId="2" applyFont="1" applyFill="1" applyBorder="1" applyAlignment="1" applyProtection="1">
      <alignment horizontal="center" vertical="center" wrapText="1"/>
    </xf>
    <xf numFmtId="9" fontId="10" fillId="2" borderId="64" xfId="2" applyFont="1" applyFill="1" applyBorder="1" applyAlignment="1" applyProtection="1">
      <alignment horizontal="center" vertical="center" wrapText="1"/>
    </xf>
    <xf numFmtId="9" fontId="10" fillId="2" borderId="70" xfId="2" applyFont="1" applyFill="1" applyBorder="1" applyAlignment="1" applyProtection="1">
      <alignment horizontal="center" vertical="center" wrapText="1"/>
    </xf>
    <xf numFmtId="9" fontId="10" fillId="2" borderId="71" xfId="2" applyFont="1" applyFill="1" applyBorder="1" applyAlignment="1" applyProtection="1">
      <alignment horizontal="center" vertical="center" wrapText="1"/>
    </xf>
    <xf numFmtId="9" fontId="12" fillId="2" borderId="15" xfId="2" applyFont="1" applyFill="1" applyBorder="1" applyAlignment="1" applyProtection="1">
      <alignment horizontal="left" vertical="center" wrapText="1" indent="1"/>
    </xf>
    <xf numFmtId="9" fontId="12" fillId="2" borderId="36" xfId="2" applyFont="1" applyFill="1" applyBorder="1" applyAlignment="1" applyProtection="1">
      <alignment horizontal="left" vertical="center" wrapText="1" indent="1"/>
    </xf>
    <xf numFmtId="9" fontId="10" fillId="2" borderId="86" xfId="2" applyFont="1" applyFill="1" applyBorder="1" applyAlignment="1" applyProtection="1">
      <alignment horizontal="center" vertical="center" wrapText="1"/>
    </xf>
    <xf numFmtId="9" fontId="10" fillId="2" borderId="91" xfId="2" applyFont="1" applyFill="1" applyBorder="1" applyAlignment="1" applyProtection="1">
      <alignment horizontal="center" vertical="center" wrapText="1"/>
    </xf>
    <xf numFmtId="9" fontId="10" fillId="2" borderId="87" xfId="2" applyFont="1" applyFill="1" applyBorder="1" applyAlignment="1" applyProtection="1">
      <alignment horizontal="center" vertical="center" wrapText="1"/>
    </xf>
    <xf numFmtId="0" fontId="9" fillId="0" borderId="7" xfId="0" applyFont="1" applyFill="1" applyBorder="1" applyAlignment="1" applyProtection="1">
      <alignment horizontal="center" vertical="center" wrapText="1"/>
    </xf>
    <xf numFmtId="9" fontId="10" fillId="2" borderId="46" xfId="2" applyFont="1" applyFill="1" applyBorder="1" applyAlignment="1" applyProtection="1">
      <alignment horizontal="center" vertical="center" wrapText="1"/>
    </xf>
    <xf numFmtId="9" fontId="10" fillId="2" borderId="38" xfId="2" applyFont="1" applyFill="1" applyBorder="1" applyAlignment="1" applyProtection="1">
      <alignment horizontal="center" vertical="center" wrapText="1"/>
    </xf>
    <xf numFmtId="9" fontId="10" fillId="2" borderId="28" xfId="2" applyFont="1" applyFill="1" applyBorder="1" applyAlignment="1" applyProtection="1">
      <alignment horizontal="center" vertical="center" wrapText="1"/>
    </xf>
    <xf numFmtId="9" fontId="10" fillId="2" borderId="35" xfId="2" applyFont="1" applyFill="1" applyBorder="1" applyAlignment="1" applyProtection="1">
      <alignment horizontal="center" vertical="center" wrapText="1"/>
    </xf>
    <xf numFmtId="0" fontId="5" fillId="2" borderId="3" xfId="0" applyFont="1" applyFill="1" applyBorder="1" applyAlignment="1" applyProtection="1">
      <alignment horizontal="left" vertical="center" indent="1"/>
    </xf>
    <xf numFmtId="0" fontId="9" fillId="2" borderId="9" xfId="0" applyFont="1" applyFill="1" applyBorder="1" applyAlignment="1" applyProtection="1">
      <alignment horizontal="left" vertical="center" indent="1"/>
    </xf>
    <xf numFmtId="0" fontId="9" fillId="2" borderId="10" xfId="0" applyFont="1" applyFill="1" applyBorder="1" applyAlignment="1" applyProtection="1">
      <alignment horizontal="left" vertical="center" indent="1"/>
    </xf>
    <xf numFmtId="0" fontId="9" fillId="2" borderId="7" xfId="0" applyFont="1" applyFill="1" applyBorder="1" applyAlignment="1" applyProtection="1">
      <alignment horizontal="left" vertical="center" indent="1"/>
    </xf>
    <xf numFmtId="0" fontId="9" fillId="2" borderId="41" xfId="0" applyFont="1" applyFill="1" applyBorder="1" applyAlignment="1" applyProtection="1">
      <alignment horizontal="left" vertical="center" wrapText="1" indent="1"/>
    </xf>
    <xf numFmtId="0" fontId="9" fillId="2" borderId="42" xfId="0" applyFont="1" applyFill="1" applyBorder="1" applyAlignment="1" applyProtection="1">
      <alignment horizontal="left" vertical="center" wrapText="1" indent="1"/>
    </xf>
    <xf numFmtId="0" fontId="9" fillId="2" borderId="27" xfId="0" applyFont="1" applyFill="1" applyBorder="1" applyAlignment="1" applyProtection="1">
      <alignment horizontal="left" vertical="center" wrapText="1" indent="1"/>
    </xf>
    <xf numFmtId="0" fontId="9" fillId="2" borderId="43" xfId="0" applyFont="1" applyFill="1" applyBorder="1" applyAlignment="1" applyProtection="1">
      <alignment horizontal="left" vertical="center" wrapText="1" indent="1"/>
    </xf>
    <xf numFmtId="0" fontId="9" fillId="2" borderId="44" xfId="0" applyFont="1" applyFill="1" applyBorder="1" applyAlignment="1" applyProtection="1">
      <alignment horizontal="left" vertical="center" wrapText="1" indent="1"/>
    </xf>
    <xf numFmtId="0" fontId="9" fillId="2" borderId="62" xfId="0" applyFont="1" applyFill="1" applyBorder="1" applyAlignment="1" applyProtection="1">
      <alignment horizontal="left" vertical="center" wrapText="1" indent="1"/>
    </xf>
    <xf numFmtId="0" fontId="4" fillId="2" borderId="32" xfId="0" applyFont="1" applyFill="1" applyBorder="1" applyAlignment="1" applyProtection="1">
      <alignment horizontal="left" vertical="center" wrapText="1" indent="1"/>
    </xf>
    <xf numFmtId="0" fontId="9" fillId="2" borderId="49" xfId="0" applyFont="1" applyFill="1" applyBorder="1" applyAlignment="1" applyProtection="1">
      <alignment horizontal="left" vertical="center" wrapText="1" indent="1"/>
    </xf>
    <xf numFmtId="0" fontId="9" fillId="2" borderId="61" xfId="0" applyFont="1" applyFill="1" applyBorder="1" applyAlignment="1" applyProtection="1">
      <alignment horizontal="left" vertical="center" wrapText="1" indent="1"/>
    </xf>
    <xf numFmtId="0" fontId="4" fillId="2" borderId="41" xfId="0" applyFont="1" applyFill="1" applyBorder="1" applyAlignment="1" applyProtection="1">
      <alignment horizontal="left" vertical="center" wrapText="1" indent="1"/>
    </xf>
    <xf numFmtId="0" fontId="9" fillId="2" borderId="32" xfId="0" applyFont="1" applyFill="1" applyBorder="1" applyAlignment="1" applyProtection="1">
      <alignment horizontal="left" vertical="center" wrapText="1" indent="1"/>
    </xf>
    <xf numFmtId="0" fontId="5" fillId="2" borderId="10" xfId="0" applyFont="1" applyFill="1" applyBorder="1" applyAlignment="1" applyProtection="1">
      <alignment horizontal="left" vertical="center" indent="1"/>
    </xf>
    <xf numFmtId="0" fontId="5" fillId="2" borderId="5" xfId="0" applyFont="1" applyFill="1" applyBorder="1" applyAlignment="1" applyProtection="1">
      <alignment horizontal="left" vertical="center" wrapText="1" indent="1"/>
    </xf>
    <xf numFmtId="0" fontId="9" fillId="2" borderId="3" xfId="0" applyFont="1" applyFill="1" applyBorder="1" applyAlignment="1" applyProtection="1">
      <alignment horizontal="left" vertical="center" indent="1"/>
    </xf>
    <xf numFmtId="0" fontId="17" fillId="3" borderId="86" xfId="0" applyFont="1" applyFill="1" applyBorder="1" applyAlignment="1" applyProtection="1">
      <alignment horizontal="center" vertical="center" wrapText="1"/>
    </xf>
    <xf numFmtId="0" fontId="17" fillId="3" borderId="87"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2" borderId="2" xfId="0" applyFont="1" applyFill="1" applyBorder="1" applyAlignment="1" applyProtection="1">
      <alignment horizontal="center" vertical="center"/>
    </xf>
    <xf numFmtId="0" fontId="12" fillId="2" borderId="32" xfId="0" applyFont="1" applyFill="1" applyBorder="1" applyAlignment="1" applyProtection="1">
      <alignment horizontal="center" vertical="center" wrapText="1"/>
    </xf>
    <xf numFmtId="0" fontId="12" fillId="2" borderId="33" xfId="0" applyFont="1" applyFill="1" applyBorder="1" applyAlignment="1" applyProtection="1">
      <alignment horizontal="center" vertical="center" wrapText="1"/>
    </xf>
    <xf numFmtId="10" fontId="17" fillId="3" borderId="10" xfId="0" applyNumberFormat="1" applyFont="1" applyFill="1" applyBorder="1" applyAlignment="1" applyProtection="1">
      <alignment horizontal="center" vertical="center"/>
    </xf>
    <xf numFmtId="10" fontId="17" fillId="3" borderId="11" xfId="0" applyNumberFormat="1" applyFont="1" applyFill="1" applyBorder="1" applyAlignment="1" applyProtection="1">
      <alignment horizontal="center" vertical="center"/>
    </xf>
    <xf numFmtId="10" fontId="17" fillId="3" borderId="5" xfId="0" applyNumberFormat="1" applyFont="1" applyFill="1" applyBorder="1" applyAlignment="1" applyProtection="1">
      <alignment horizontal="center" vertical="center"/>
    </xf>
    <xf numFmtId="10" fontId="17" fillId="3" borderId="6" xfId="0" applyNumberFormat="1" applyFont="1" applyFill="1" applyBorder="1" applyAlignment="1" applyProtection="1">
      <alignment horizontal="center" vertical="center"/>
    </xf>
    <xf numFmtId="0" fontId="10" fillId="4" borderId="23" xfId="0" applyFont="1" applyFill="1" applyBorder="1" applyAlignment="1" applyProtection="1">
      <alignment horizontal="center" vertical="center" wrapText="1"/>
    </xf>
    <xf numFmtId="0" fontId="10" fillId="4" borderId="34" xfId="0" applyFont="1" applyFill="1" applyBorder="1" applyAlignment="1" applyProtection="1">
      <alignment horizontal="center" vertical="center" wrapText="1"/>
    </xf>
    <xf numFmtId="0" fontId="10" fillId="4" borderId="24" xfId="0" applyFont="1" applyFill="1" applyBorder="1" applyAlignment="1" applyProtection="1">
      <alignment horizontal="center" vertical="center" wrapText="1"/>
    </xf>
  </cellXfs>
  <cellStyles count="9">
    <cellStyle name="Currency" xfId="1" builtinId="4"/>
    <cellStyle name="Normal" xfId="0" builtinId="0"/>
    <cellStyle name="Normal 2" xfId="3"/>
    <cellStyle name="Normal 2 2" xfId="5"/>
    <cellStyle name="Normal 2 2 2" xfId="8"/>
    <cellStyle name="Normal 2 3" xfId="7"/>
    <cellStyle name="Normal 3" xfId="4"/>
    <cellStyle name="Normal 3 2" xfId="6"/>
    <cellStyle name="Percent" xfId="2" builtinId="5"/>
  </cellStyles>
  <dxfs count="2">
    <dxf>
      <fill>
        <patternFill>
          <bgColor theme="0" tint="-4.9989318521683403E-2"/>
        </patternFill>
      </fill>
    </dxf>
    <dxf>
      <fill>
        <patternFill>
          <bgColor theme="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38630</xdr:colOff>
      <xdr:row>1</xdr:row>
      <xdr:rowOff>40746</xdr:rowOff>
    </xdr:from>
    <xdr:to>
      <xdr:col>3</xdr:col>
      <xdr:colOff>50536</xdr:colOff>
      <xdr:row>3</xdr:row>
      <xdr:rowOff>94985</xdr:rowOff>
    </xdr:to>
    <xdr:pic>
      <xdr:nvPicPr>
        <xdr:cNvPr id="2" name="Picture 1" descr="logo_black.png"/>
        <xdr:cNvPicPr>
          <a:picLocks noChangeAspect="1"/>
        </xdr:cNvPicPr>
      </xdr:nvPicPr>
      <xdr:blipFill>
        <a:blip xmlns:r="http://schemas.openxmlformats.org/officeDocument/2006/relationships" r:embed="rId1" cstate="print"/>
        <a:stretch>
          <a:fillRect/>
        </a:stretch>
      </xdr:blipFill>
      <xdr:spPr bwMode="auto">
        <a:xfrm>
          <a:off x="219605" y="231246"/>
          <a:ext cx="776023" cy="768614"/>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19</xdr:row>
          <xdr:rowOff>180975</xdr:rowOff>
        </xdr:from>
        <xdr:to>
          <xdr:col>2</xdr:col>
          <xdr:colOff>676275</xdr:colOff>
          <xdr:row>20</xdr:row>
          <xdr:rowOff>180975</xdr:rowOff>
        </xdr:to>
        <xdr:sp macro="" textlink="">
          <xdr:nvSpPr>
            <xdr:cNvPr id="1041" name="Button 17" hidden="1">
              <a:extLst>
                <a:ext uri="{63B3BB69-23CF-44E3-9099-C40C66FF867C}">
                  <a14:compatExt spid="_x0000_s104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838200</xdr:colOff>
          <xdr:row>19</xdr:row>
          <xdr:rowOff>180975</xdr:rowOff>
        </xdr:from>
        <xdr:to>
          <xdr:col>3</xdr:col>
          <xdr:colOff>828675</xdr:colOff>
          <xdr:row>20</xdr:row>
          <xdr:rowOff>180975</xdr:rowOff>
        </xdr:to>
        <xdr:sp macro="" textlink="">
          <xdr:nvSpPr>
            <xdr:cNvPr id="1054" name="Button 30" hidden="1">
              <a:extLst>
                <a:ext uri="{63B3BB69-23CF-44E3-9099-C40C66FF867C}">
                  <a14:compatExt spid="_x0000_s105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4</xdr:row>
          <xdr:rowOff>152400</xdr:rowOff>
        </xdr:from>
        <xdr:to>
          <xdr:col>3</xdr:col>
          <xdr:colOff>1647825</xdr:colOff>
          <xdr:row>6</xdr:row>
          <xdr:rowOff>38100</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Refresh Assembly List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364"/>
  <sheetViews>
    <sheetView showGridLines="0" tabSelected="1" zoomScale="90" zoomScaleNormal="90" zoomScalePageLayoutView="90" workbookViewId="0">
      <selection activeCell="H10" sqref="H10"/>
    </sheetView>
  </sheetViews>
  <sheetFormatPr defaultColWidth="9.140625" defaultRowHeight="15" x14ac:dyDescent="0.25"/>
  <cols>
    <col min="1" max="2" width="2.7109375" style="229" customWidth="1"/>
    <col min="3" max="3" width="8.7109375" style="229" customWidth="1"/>
    <col min="4" max="4" width="2.7109375" style="230" customWidth="1"/>
    <col min="5" max="5" width="29.85546875" style="229" hidden="1" customWidth="1"/>
    <col min="6" max="6" width="74.7109375" style="229" customWidth="1"/>
    <col min="7" max="7" width="2.7109375" style="229" customWidth="1"/>
    <col min="8" max="8" width="14.7109375" style="252" customWidth="1"/>
    <col min="9" max="9" width="2.7109375" style="252" customWidth="1"/>
    <col min="10" max="10" width="12.7109375" style="252" customWidth="1"/>
    <col min="11" max="11" width="25.42578125" style="252" hidden="1" customWidth="1"/>
    <col min="12" max="12" width="29.7109375" style="252" hidden="1" customWidth="1"/>
    <col min="13" max="14" width="12.7109375" style="252" customWidth="1"/>
    <col min="15" max="16384" width="9.140625" style="253"/>
  </cols>
  <sheetData>
    <row r="1" spans="1:13" s="230" customFormat="1" x14ac:dyDescent="0.25">
      <c r="A1" s="229"/>
      <c r="B1" s="229"/>
      <c r="C1" s="229"/>
      <c r="E1" s="229"/>
      <c r="F1" s="229"/>
      <c r="G1" s="229"/>
      <c r="H1" s="231"/>
      <c r="I1" s="231"/>
      <c r="J1" s="231"/>
      <c r="K1" s="231"/>
      <c r="L1" s="231"/>
      <c r="M1" s="231"/>
    </row>
    <row r="2" spans="1:13" s="230" customFormat="1" ht="15" customHeight="1" x14ac:dyDescent="0.2">
      <c r="A2" s="232"/>
      <c r="B2" s="233"/>
      <c r="C2" s="234"/>
      <c r="D2" s="235"/>
      <c r="E2" s="234"/>
      <c r="F2" s="234"/>
      <c r="G2" s="234"/>
      <c r="H2" s="234"/>
      <c r="I2" s="236"/>
      <c r="J2" s="231"/>
      <c r="K2" s="231"/>
      <c r="L2" s="231"/>
      <c r="M2" s="231"/>
    </row>
    <row r="3" spans="1:13" s="230" customFormat="1" ht="41.25" customHeight="1" x14ac:dyDescent="0.25">
      <c r="A3" s="229"/>
      <c r="B3" s="237"/>
      <c r="C3" s="238"/>
      <c r="D3" s="239"/>
      <c r="E3" s="239"/>
      <c r="F3" s="446" t="s">
        <v>198</v>
      </c>
      <c r="G3" s="446"/>
      <c r="H3" s="446"/>
      <c r="I3" s="240"/>
      <c r="J3" s="231"/>
      <c r="K3" s="231"/>
      <c r="L3" s="231"/>
      <c r="M3" s="231"/>
    </row>
    <row r="4" spans="1:13" s="230" customFormat="1" ht="21" customHeight="1" x14ac:dyDescent="0.25">
      <c r="A4" s="229"/>
      <c r="B4" s="237"/>
      <c r="C4" s="241"/>
      <c r="D4" s="239"/>
      <c r="E4" s="239"/>
      <c r="F4" s="213"/>
      <c r="G4" s="242"/>
      <c r="H4" s="242"/>
      <c r="I4" s="240"/>
      <c r="J4" s="231"/>
      <c r="K4" s="231"/>
      <c r="L4" s="231"/>
      <c r="M4" s="231"/>
    </row>
    <row r="5" spans="1:13" s="230" customFormat="1" ht="15" customHeight="1" x14ac:dyDescent="0.25">
      <c r="A5" s="229"/>
      <c r="B5" s="237"/>
      <c r="C5" s="241"/>
      <c r="D5" s="239"/>
      <c r="E5" s="239"/>
      <c r="F5" s="98" t="s">
        <v>131</v>
      </c>
      <c r="G5" s="242"/>
      <c r="H5" s="242"/>
      <c r="I5" s="240"/>
      <c r="J5" s="231"/>
      <c r="K5" s="231"/>
      <c r="L5" s="231"/>
      <c r="M5" s="231"/>
    </row>
    <row r="6" spans="1:13" s="229" customFormat="1" ht="15" customHeight="1" x14ac:dyDescent="0.25">
      <c r="B6" s="237"/>
      <c r="C6" s="241"/>
      <c r="D6" s="5"/>
      <c r="E6" s="238"/>
      <c r="F6" s="98" t="s">
        <v>142</v>
      </c>
      <c r="G6" s="243"/>
      <c r="H6" s="243"/>
      <c r="I6" s="240"/>
      <c r="J6" s="244"/>
      <c r="K6" s="244"/>
      <c r="L6" s="244"/>
      <c r="M6" s="244"/>
    </row>
    <row r="7" spans="1:13" s="111" customFormat="1" ht="21" customHeight="1" x14ac:dyDescent="0.25">
      <c r="B7" s="112"/>
      <c r="C7" s="113"/>
      <c r="D7" s="114"/>
      <c r="E7" s="218"/>
      <c r="F7" s="214" t="s">
        <v>199</v>
      </c>
      <c r="G7" s="214"/>
      <c r="H7" s="243"/>
      <c r="I7" s="115"/>
      <c r="J7" s="116"/>
    </row>
    <row r="8" spans="1:13" s="229" customFormat="1" ht="21" customHeight="1" x14ac:dyDescent="0.25">
      <c r="B8" s="237"/>
      <c r="C8" s="241"/>
      <c r="D8" s="5"/>
      <c r="E8" s="238"/>
      <c r="F8" s="6"/>
      <c r="G8" s="243"/>
      <c r="H8" s="243"/>
      <c r="I8" s="240"/>
      <c r="J8" s="244"/>
      <c r="K8" s="244"/>
      <c r="L8" s="244"/>
      <c r="M8" s="244"/>
    </row>
    <row r="9" spans="1:13" s="230" customFormat="1" ht="15" customHeight="1" x14ac:dyDescent="0.25">
      <c r="A9" s="229"/>
      <c r="B9" s="237"/>
      <c r="C9" s="241"/>
      <c r="D9" s="239"/>
      <c r="E9" s="239"/>
      <c r="F9" s="98" t="s">
        <v>133</v>
      </c>
      <c r="G9" s="242"/>
      <c r="H9" s="242"/>
      <c r="I9" s="240"/>
      <c r="J9" s="231"/>
      <c r="K9" s="231"/>
      <c r="L9" s="231"/>
      <c r="M9" s="231"/>
    </row>
    <row r="10" spans="1:13" s="229" customFormat="1" ht="15.75" customHeight="1" x14ac:dyDescent="0.25">
      <c r="B10" s="237"/>
      <c r="C10" s="241"/>
      <c r="D10" s="5"/>
      <c r="E10" s="238"/>
      <c r="F10" s="6" t="s">
        <v>154</v>
      </c>
      <c r="G10" s="98"/>
      <c r="H10" s="215">
        <v>0</v>
      </c>
      <c r="I10" s="240"/>
      <c r="J10" s="244"/>
      <c r="K10" s="244"/>
      <c r="L10" s="244"/>
      <c r="M10" s="244"/>
    </row>
    <row r="11" spans="1:13" s="229" customFormat="1" ht="21" customHeight="1" x14ac:dyDescent="0.25">
      <c r="B11" s="237"/>
      <c r="C11" s="241"/>
      <c r="D11" s="5"/>
      <c r="E11" s="238"/>
      <c r="F11" s="6"/>
      <c r="G11" s="243"/>
      <c r="H11" s="243"/>
      <c r="I11" s="240"/>
      <c r="J11" s="244"/>
      <c r="K11" s="244"/>
      <c r="L11" s="244"/>
      <c r="M11" s="244"/>
    </row>
    <row r="12" spans="1:13" s="230" customFormat="1" ht="15" customHeight="1" x14ac:dyDescent="0.25">
      <c r="A12" s="229"/>
      <c r="B12" s="237"/>
      <c r="C12" s="241"/>
      <c r="D12" s="239"/>
      <c r="E12" s="239"/>
      <c r="F12" s="98" t="s">
        <v>134</v>
      </c>
      <c r="G12" s="242"/>
      <c r="H12" s="242"/>
      <c r="I12" s="240"/>
      <c r="J12" s="231"/>
      <c r="K12" s="231"/>
      <c r="L12" s="231"/>
      <c r="M12" s="231"/>
    </row>
    <row r="13" spans="1:13" s="229" customFormat="1" ht="18" customHeight="1" x14ac:dyDescent="0.25">
      <c r="B13" s="237"/>
      <c r="C13" s="241"/>
      <c r="D13" s="5"/>
      <c r="E13" s="238"/>
      <c r="F13" s="117" t="s">
        <v>197</v>
      </c>
      <c r="G13" s="98"/>
      <c r="H13" s="98"/>
      <c r="I13" s="240"/>
      <c r="J13" s="244"/>
      <c r="K13" s="244"/>
      <c r="L13" s="244"/>
      <c r="M13" s="244"/>
    </row>
    <row r="14" spans="1:13" s="229" customFormat="1" ht="31.5" customHeight="1" x14ac:dyDescent="0.25">
      <c r="B14" s="237"/>
      <c r="C14" s="241"/>
      <c r="D14" s="5"/>
      <c r="E14" s="238"/>
      <c r="F14" s="420" t="s">
        <v>424</v>
      </c>
      <c r="G14" s="420"/>
      <c r="H14" s="420"/>
      <c r="I14" s="240"/>
      <c r="J14" s="244"/>
      <c r="K14" s="244"/>
      <c r="L14" s="244"/>
      <c r="M14" s="244"/>
    </row>
    <row r="15" spans="1:13" s="229" customFormat="1" ht="18.75" customHeight="1" x14ac:dyDescent="0.25">
      <c r="B15" s="237"/>
      <c r="C15" s="241"/>
      <c r="D15" s="5"/>
      <c r="E15" s="238"/>
      <c r="F15" s="420" t="s">
        <v>425</v>
      </c>
      <c r="G15" s="420"/>
      <c r="H15" s="420"/>
      <c r="I15" s="240"/>
      <c r="J15" s="244"/>
      <c r="K15" s="244"/>
      <c r="L15" s="244"/>
      <c r="M15" s="244"/>
    </row>
    <row r="16" spans="1:13" s="229" customFormat="1" ht="15" customHeight="1" x14ac:dyDescent="0.25">
      <c r="B16" s="237"/>
      <c r="C16" s="241"/>
      <c r="D16" s="5"/>
      <c r="E16" s="238"/>
      <c r="F16" s="98"/>
      <c r="G16" s="98"/>
      <c r="H16" s="98"/>
      <c r="I16" s="240"/>
      <c r="J16" s="244"/>
      <c r="K16" s="244"/>
      <c r="L16" s="244"/>
      <c r="M16" s="244"/>
    </row>
    <row r="17" spans="1:18" s="229" customFormat="1" ht="9" customHeight="1" x14ac:dyDescent="0.25">
      <c r="B17" s="237"/>
      <c r="C17" s="241"/>
      <c r="D17" s="5"/>
      <c r="E17" s="238"/>
      <c r="F17" s="318"/>
      <c r="G17" s="318"/>
      <c r="H17" s="318"/>
      <c r="I17" s="240"/>
      <c r="J17" s="244"/>
      <c r="K17" s="244"/>
      <c r="L17" s="244"/>
      <c r="M17" s="244"/>
    </row>
    <row r="18" spans="1:18" s="229" customFormat="1" ht="18" customHeight="1" x14ac:dyDescent="0.25">
      <c r="B18" s="237"/>
      <c r="C18" s="241"/>
      <c r="D18" s="5"/>
      <c r="E18" s="238"/>
      <c r="F18" s="117" t="s">
        <v>184</v>
      </c>
      <c r="G18" s="98"/>
      <c r="H18" s="98"/>
      <c r="I18" s="240"/>
      <c r="J18" s="244"/>
      <c r="K18" s="244"/>
      <c r="L18" s="244"/>
      <c r="M18" s="244"/>
    </row>
    <row r="19" spans="1:18" s="229" customFormat="1" ht="14.25" customHeight="1" x14ac:dyDescent="0.25">
      <c r="B19" s="237"/>
      <c r="C19" s="241"/>
      <c r="D19" s="5"/>
      <c r="E19" s="238"/>
      <c r="F19" s="216" t="s">
        <v>200</v>
      </c>
      <c r="G19" s="216"/>
      <c r="H19" s="215" t="s">
        <v>201</v>
      </c>
      <c r="I19" s="240"/>
      <c r="J19" s="244"/>
      <c r="K19" s="244"/>
      <c r="L19" s="244"/>
      <c r="M19" s="244"/>
    </row>
    <row r="20" spans="1:18" s="111" customFormat="1" ht="24" customHeight="1" x14ac:dyDescent="0.25">
      <c r="B20" s="112"/>
      <c r="C20" s="113"/>
      <c r="D20" s="114"/>
      <c r="E20" s="218"/>
      <c r="F20" s="217" t="s">
        <v>202</v>
      </c>
      <c r="G20" s="217"/>
      <c r="H20" s="243"/>
      <c r="I20" s="115"/>
      <c r="J20" s="116"/>
    </row>
    <row r="21" spans="1:18" s="229" customFormat="1" ht="31.5" customHeight="1" x14ac:dyDescent="0.25">
      <c r="B21" s="237"/>
      <c r="C21" s="241"/>
      <c r="D21" s="5"/>
      <c r="E21" s="238"/>
      <c r="F21" s="420" t="s">
        <v>426</v>
      </c>
      <c r="G21" s="420"/>
      <c r="H21" s="420"/>
      <c r="I21" s="240"/>
      <c r="J21" s="244"/>
      <c r="K21" s="244"/>
      <c r="L21" s="244"/>
      <c r="M21" s="244"/>
    </row>
    <row r="22" spans="1:18" s="229" customFormat="1" ht="75.75" customHeight="1" x14ac:dyDescent="0.25">
      <c r="B22" s="237"/>
      <c r="C22" s="241"/>
      <c r="D22" s="5"/>
      <c r="E22" s="238"/>
      <c r="F22" s="420" t="s">
        <v>437</v>
      </c>
      <c r="G22" s="420"/>
      <c r="H22" s="420"/>
      <c r="I22" s="240"/>
      <c r="J22" s="244"/>
      <c r="K22" s="244"/>
      <c r="L22" s="244"/>
      <c r="M22" s="244"/>
    </row>
    <row r="23" spans="1:18" s="229" customFormat="1" ht="30" customHeight="1" x14ac:dyDescent="0.25">
      <c r="B23" s="237"/>
      <c r="C23" s="241"/>
      <c r="D23" s="5"/>
      <c r="E23" s="238"/>
      <c r="F23" s="420" t="s">
        <v>427</v>
      </c>
      <c r="G23" s="420"/>
      <c r="H23" s="420"/>
      <c r="I23" s="240"/>
      <c r="J23" s="244"/>
      <c r="K23" s="244"/>
      <c r="L23" s="244"/>
      <c r="M23" s="244"/>
    </row>
    <row r="24" spans="1:18" s="229" customFormat="1" ht="21" customHeight="1" x14ac:dyDescent="0.25">
      <c r="B24" s="237"/>
      <c r="C24" s="241"/>
      <c r="D24" s="5"/>
      <c r="E24" s="238"/>
      <c r="F24" s="6"/>
      <c r="G24" s="243"/>
      <c r="H24" s="243"/>
      <c r="I24" s="240"/>
      <c r="J24" s="244"/>
      <c r="K24" s="244"/>
      <c r="L24" s="244"/>
      <c r="M24" s="244"/>
    </row>
    <row r="25" spans="1:18" s="230" customFormat="1" ht="15" customHeight="1" x14ac:dyDescent="0.25">
      <c r="A25" s="229"/>
      <c r="B25" s="237"/>
      <c r="C25" s="241"/>
      <c r="D25" s="239"/>
      <c r="E25" s="239"/>
      <c r="F25" s="98" t="s">
        <v>203</v>
      </c>
      <c r="G25" s="242"/>
      <c r="H25" s="242"/>
      <c r="I25" s="240"/>
      <c r="J25" s="231"/>
      <c r="K25" s="231"/>
      <c r="L25" s="231"/>
      <c r="M25" s="231"/>
    </row>
    <row r="26" spans="1:18" s="229" customFormat="1" ht="33" customHeight="1" x14ac:dyDescent="0.25">
      <c r="B26" s="237"/>
      <c r="C26" s="241"/>
      <c r="D26" s="5"/>
      <c r="E26" s="238"/>
      <c r="F26" s="447" t="s">
        <v>204</v>
      </c>
      <c r="G26" s="447"/>
      <c r="H26" s="447"/>
      <c r="I26" s="240"/>
      <c r="J26" s="244"/>
      <c r="K26" s="244"/>
      <c r="L26" s="244"/>
      <c r="M26" s="244"/>
    </row>
    <row r="27" spans="1:18" s="229" customFormat="1" ht="20.25" customHeight="1" x14ac:dyDescent="0.25">
      <c r="B27" s="245"/>
      <c r="C27" s="246"/>
      <c r="D27" s="7"/>
      <c r="E27" s="238"/>
      <c r="F27" s="7"/>
      <c r="G27" s="247"/>
      <c r="H27" s="247"/>
      <c r="I27" s="248"/>
      <c r="J27" s="244"/>
      <c r="K27" s="244"/>
      <c r="L27" s="244"/>
      <c r="M27" s="244"/>
    </row>
    <row r="28" spans="1:18" s="41" customFormat="1" ht="24" customHeight="1" x14ac:dyDescent="0.25">
      <c r="A28" s="192"/>
      <c r="B28" s="193"/>
      <c r="C28" s="194"/>
      <c r="D28" s="195"/>
      <c r="E28" s="196"/>
      <c r="F28" s="193"/>
      <c r="G28" s="193"/>
      <c r="H28" s="193"/>
      <c r="I28" s="197"/>
      <c r="J28" s="197"/>
      <c r="K28" s="197"/>
      <c r="L28" s="197"/>
      <c r="M28" s="197"/>
      <c r="N28" s="197"/>
      <c r="O28" s="197"/>
      <c r="P28" s="197"/>
      <c r="Q28" s="197"/>
      <c r="R28" s="197"/>
    </row>
    <row r="29" spans="1:18" s="204" customFormat="1" ht="18" customHeight="1" x14ac:dyDescent="0.25">
      <c r="A29" s="192"/>
      <c r="B29" s="198"/>
      <c r="C29" s="199"/>
      <c r="D29" s="200"/>
      <c r="E29" s="201"/>
      <c r="F29" s="201"/>
      <c r="G29" s="202"/>
      <c r="H29" s="202"/>
      <c r="I29" s="203"/>
      <c r="J29" s="197"/>
      <c r="K29" s="197"/>
      <c r="L29" s="197"/>
      <c r="M29" s="197"/>
      <c r="N29" s="197"/>
      <c r="O29" s="197"/>
      <c r="P29" s="197"/>
      <c r="Q29" s="197"/>
      <c r="R29" s="197"/>
    </row>
    <row r="30" spans="1:18" s="204" customFormat="1" ht="23.25" customHeight="1" x14ac:dyDescent="0.25">
      <c r="A30" s="192"/>
      <c r="B30" s="205"/>
      <c r="C30" s="206" t="s">
        <v>208</v>
      </c>
      <c r="D30" s="207"/>
      <c r="E30" s="208"/>
      <c r="F30" s="208"/>
      <c r="G30" s="209"/>
      <c r="H30" s="209"/>
      <c r="I30" s="210"/>
      <c r="J30" s="197"/>
      <c r="K30" s="197"/>
      <c r="L30" s="197"/>
      <c r="M30" s="197"/>
      <c r="N30" s="197"/>
      <c r="O30" s="197"/>
      <c r="P30" s="197"/>
      <c r="Q30" s="197"/>
      <c r="R30" s="197"/>
    </row>
    <row r="31" spans="1:18" s="230" customFormat="1" ht="54.75" customHeight="1" x14ac:dyDescent="0.25">
      <c r="A31" s="229"/>
      <c r="B31" s="205"/>
      <c r="C31" s="457" t="s">
        <v>39</v>
      </c>
      <c r="D31" s="458"/>
      <c r="E31" s="458"/>
      <c r="F31" s="434" t="s">
        <v>33</v>
      </c>
      <c r="G31" s="434"/>
      <c r="H31" s="249" t="s">
        <v>218</v>
      </c>
      <c r="I31" s="210"/>
      <c r="J31" s="231"/>
      <c r="L31" s="231"/>
      <c r="M31" s="231"/>
    </row>
    <row r="32" spans="1:18" ht="15" customHeight="1" x14ac:dyDescent="0.25">
      <c r="A32" s="250"/>
      <c r="B32" s="205"/>
      <c r="C32" s="427" t="s">
        <v>41</v>
      </c>
      <c r="D32" s="448"/>
      <c r="E32" s="330" t="s">
        <v>41</v>
      </c>
      <c r="F32" s="435" t="s">
        <v>323</v>
      </c>
      <c r="G32" s="435"/>
      <c r="H32" s="251">
        <v>350</v>
      </c>
      <c r="I32" s="210"/>
      <c r="K32" s="253"/>
    </row>
    <row r="33" spans="1:18" ht="15" customHeight="1" x14ac:dyDescent="0.25">
      <c r="A33" s="254"/>
      <c r="B33" s="205"/>
      <c r="C33" s="449"/>
      <c r="D33" s="450"/>
      <c r="E33" s="330" t="s">
        <v>41</v>
      </c>
      <c r="F33" s="433" t="s">
        <v>410</v>
      </c>
      <c r="G33" s="433"/>
      <c r="H33" s="255">
        <v>275</v>
      </c>
      <c r="I33" s="210"/>
      <c r="K33" s="253"/>
    </row>
    <row r="34" spans="1:18" ht="15" customHeight="1" x14ac:dyDescent="0.25">
      <c r="A34" s="254"/>
      <c r="B34" s="205"/>
      <c r="C34" s="449"/>
      <c r="D34" s="450"/>
      <c r="E34" s="330" t="s">
        <v>41</v>
      </c>
      <c r="F34" s="433" t="s">
        <v>409</v>
      </c>
      <c r="G34" s="433"/>
      <c r="H34" s="255">
        <v>275</v>
      </c>
      <c r="I34" s="210"/>
      <c r="K34" s="253"/>
      <c r="L34" s="253"/>
      <c r="M34" s="253"/>
      <c r="N34" s="253"/>
    </row>
    <row r="35" spans="1:18" ht="15" customHeight="1" x14ac:dyDescent="0.25">
      <c r="A35" s="254"/>
      <c r="B35" s="205"/>
      <c r="C35" s="449"/>
      <c r="D35" s="450"/>
      <c r="E35" s="330" t="s">
        <v>41</v>
      </c>
      <c r="F35" s="433" t="s">
        <v>408</v>
      </c>
      <c r="G35" s="433"/>
      <c r="H35" s="255">
        <v>275</v>
      </c>
      <c r="I35" s="210"/>
    </row>
    <row r="36" spans="1:18" ht="15" customHeight="1" x14ac:dyDescent="0.25">
      <c r="A36" s="254"/>
      <c r="B36" s="205"/>
      <c r="C36" s="449"/>
      <c r="D36" s="450"/>
      <c r="E36" s="330" t="s">
        <v>41</v>
      </c>
      <c r="F36" s="433" t="s">
        <v>320</v>
      </c>
      <c r="G36" s="433"/>
      <c r="H36" s="255">
        <v>50</v>
      </c>
      <c r="I36" s="210"/>
    </row>
    <row r="37" spans="1:18" ht="15" customHeight="1" x14ac:dyDescent="0.25">
      <c r="A37" s="254"/>
      <c r="B37" s="205"/>
      <c r="C37" s="449"/>
      <c r="D37" s="450"/>
      <c r="E37" s="330" t="s">
        <v>41</v>
      </c>
      <c r="F37" s="433" t="s">
        <v>407</v>
      </c>
      <c r="G37" s="433"/>
      <c r="H37" s="255">
        <v>600</v>
      </c>
      <c r="I37" s="210"/>
    </row>
    <row r="38" spans="1:18" ht="15" customHeight="1" x14ac:dyDescent="0.25">
      <c r="A38" s="254"/>
      <c r="B38" s="205"/>
      <c r="C38" s="449"/>
      <c r="D38" s="450"/>
      <c r="E38" s="330" t="s">
        <v>41</v>
      </c>
      <c r="F38" s="433" t="s">
        <v>321</v>
      </c>
      <c r="G38" s="433"/>
      <c r="H38" s="255">
        <v>50</v>
      </c>
      <c r="I38" s="210"/>
    </row>
    <row r="39" spans="1:18" ht="15" customHeight="1" x14ac:dyDescent="0.25">
      <c r="A39" s="254"/>
      <c r="B39" s="205"/>
      <c r="C39" s="449"/>
      <c r="D39" s="450"/>
      <c r="E39" s="330" t="s">
        <v>41</v>
      </c>
      <c r="F39" s="433" t="s">
        <v>406</v>
      </c>
      <c r="G39" s="433"/>
      <c r="H39" s="255">
        <v>100</v>
      </c>
      <c r="I39" s="210"/>
    </row>
    <row r="40" spans="1:18" ht="15" customHeight="1" x14ac:dyDescent="0.25">
      <c r="A40" s="254"/>
      <c r="B40" s="205"/>
      <c r="C40" s="449"/>
      <c r="D40" s="450"/>
      <c r="E40" s="330" t="s">
        <v>41</v>
      </c>
      <c r="F40" s="433" t="s">
        <v>405</v>
      </c>
      <c r="G40" s="433"/>
      <c r="H40" s="255">
        <v>350</v>
      </c>
      <c r="I40" s="210"/>
    </row>
    <row r="41" spans="1:18" ht="15" customHeight="1" x14ac:dyDescent="0.25">
      <c r="A41" s="254"/>
      <c r="B41" s="205"/>
      <c r="C41" s="449"/>
      <c r="D41" s="450"/>
      <c r="E41" s="330" t="s">
        <v>41</v>
      </c>
      <c r="F41" s="433" t="s">
        <v>261</v>
      </c>
      <c r="G41" s="433"/>
      <c r="H41" s="255">
        <v>50</v>
      </c>
      <c r="I41" s="210"/>
    </row>
    <row r="42" spans="1:18" ht="15" customHeight="1" x14ac:dyDescent="0.25">
      <c r="A42" s="254"/>
      <c r="B42" s="205"/>
      <c r="C42" s="449"/>
      <c r="D42" s="450"/>
      <c r="E42" s="330" t="s">
        <v>41</v>
      </c>
      <c r="F42" s="433" t="s">
        <v>350</v>
      </c>
      <c r="G42" s="433"/>
      <c r="H42" s="255">
        <v>50</v>
      </c>
      <c r="I42" s="210"/>
    </row>
    <row r="43" spans="1:18" ht="15" customHeight="1" x14ac:dyDescent="0.25">
      <c r="A43" s="254"/>
      <c r="B43" s="205"/>
      <c r="C43" s="449"/>
      <c r="D43" s="450"/>
      <c r="E43" s="330" t="s">
        <v>41</v>
      </c>
      <c r="F43" s="433" t="s">
        <v>324</v>
      </c>
      <c r="G43" s="433"/>
      <c r="H43" s="255">
        <v>50</v>
      </c>
      <c r="I43" s="210"/>
    </row>
    <row r="44" spans="1:18" ht="15" customHeight="1" x14ac:dyDescent="0.25">
      <c r="A44" s="254"/>
      <c r="B44" s="205"/>
      <c r="C44" s="449"/>
      <c r="D44" s="450"/>
      <c r="E44" s="330" t="s">
        <v>41</v>
      </c>
      <c r="F44" s="433" t="s">
        <v>404</v>
      </c>
      <c r="G44" s="433"/>
      <c r="H44" s="255">
        <v>100</v>
      </c>
      <c r="I44" s="210"/>
    </row>
    <row r="45" spans="1:18" ht="15" customHeight="1" x14ac:dyDescent="0.25">
      <c r="A45" s="254"/>
      <c r="B45" s="205"/>
      <c r="C45" s="449"/>
      <c r="D45" s="450"/>
      <c r="E45" s="330" t="s">
        <v>41</v>
      </c>
      <c r="F45" s="433" t="s">
        <v>403</v>
      </c>
      <c r="G45" s="433"/>
      <c r="H45" s="255">
        <v>350</v>
      </c>
      <c r="I45" s="210"/>
    </row>
    <row r="46" spans="1:18" ht="15" customHeight="1" x14ac:dyDescent="0.25">
      <c r="A46" s="254"/>
      <c r="B46" s="205"/>
      <c r="C46" s="449"/>
      <c r="D46" s="450"/>
      <c r="E46" s="330" t="s">
        <v>41</v>
      </c>
      <c r="F46" s="433" t="s">
        <v>402</v>
      </c>
      <c r="G46" s="433"/>
      <c r="H46" s="255">
        <v>350</v>
      </c>
      <c r="I46" s="210"/>
      <c r="R46" s="253" t="s">
        <v>132</v>
      </c>
    </row>
    <row r="47" spans="1:18" ht="15" customHeight="1" x14ac:dyDescent="0.25">
      <c r="A47" s="254"/>
      <c r="B47" s="205"/>
      <c r="C47" s="449"/>
      <c r="D47" s="450"/>
      <c r="E47" s="330" t="s">
        <v>41</v>
      </c>
      <c r="F47" s="433" t="s">
        <v>401</v>
      </c>
      <c r="G47" s="433"/>
      <c r="H47" s="255">
        <v>350</v>
      </c>
      <c r="I47" s="210"/>
    </row>
    <row r="48" spans="1:18" ht="15" customHeight="1" x14ac:dyDescent="0.25">
      <c r="A48" s="254"/>
      <c r="B48" s="205"/>
      <c r="C48" s="449"/>
      <c r="D48" s="450"/>
      <c r="E48" s="330" t="s">
        <v>41</v>
      </c>
      <c r="F48" s="433" t="s">
        <v>400</v>
      </c>
      <c r="G48" s="433"/>
      <c r="H48" s="255">
        <v>50</v>
      </c>
      <c r="I48" s="210"/>
      <c r="K48" s="256"/>
      <c r="L48" s="256"/>
      <c r="M48" s="256"/>
      <c r="N48" s="256"/>
      <c r="O48" s="257"/>
      <c r="P48" s="257"/>
      <c r="R48" s="253" t="s">
        <v>128</v>
      </c>
    </row>
    <row r="49" spans="1:18" ht="15" customHeight="1" x14ac:dyDescent="0.25">
      <c r="A49" s="254"/>
      <c r="B49" s="205"/>
      <c r="C49" s="449"/>
      <c r="D49" s="450"/>
      <c r="E49" s="330" t="s">
        <v>41</v>
      </c>
      <c r="F49" s="433" t="s">
        <v>399</v>
      </c>
      <c r="G49" s="433"/>
      <c r="H49" s="255">
        <v>150</v>
      </c>
      <c r="I49" s="210"/>
      <c r="K49" s="256"/>
      <c r="L49" s="256"/>
      <c r="M49" s="256"/>
      <c r="N49" s="256"/>
    </row>
    <row r="50" spans="1:18" ht="15" customHeight="1" x14ac:dyDescent="0.25">
      <c r="A50" s="254"/>
      <c r="B50" s="205"/>
      <c r="C50" s="449"/>
      <c r="D50" s="450"/>
      <c r="E50" s="330" t="s">
        <v>41</v>
      </c>
      <c r="F50" s="433" t="s">
        <v>85</v>
      </c>
      <c r="G50" s="433"/>
      <c r="H50" s="255">
        <v>50</v>
      </c>
      <c r="I50" s="210"/>
    </row>
    <row r="51" spans="1:18" ht="15" customHeight="1" x14ac:dyDescent="0.25">
      <c r="A51" s="254"/>
      <c r="B51" s="205"/>
      <c r="C51" s="449"/>
      <c r="D51" s="450"/>
      <c r="E51" s="330" t="s">
        <v>41</v>
      </c>
      <c r="F51" s="433" t="s">
        <v>84</v>
      </c>
      <c r="G51" s="433"/>
      <c r="H51" s="255">
        <v>50</v>
      </c>
      <c r="I51" s="210"/>
    </row>
    <row r="52" spans="1:18" ht="15" customHeight="1" x14ac:dyDescent="0.25">
      <c r="A52" s="254"/>
      <c r="B52" s="205"/>
      <c r="C52" s="449"/>
      <c r="D52" s="450"/>
      <c r="E52" s="330" t="s">
        <v>41</v>
      </c>
      <c r="F52" s="433" t="s">
        <v>262</v>
      </c>
      <c r="G52" s="433"/>
      <c r="H52" s="255">
        <v>100</v>
      </c>
      <c r="I52" s="210"/>
      <c r="O52" s="257"/>
    </row>
    <row r="53" spans="1:18" ht="15" customHeight="1" x14ac:dyDescent="0.25">
      <c r="A53" s="254"/>
      <c r="B53" s="205"/>
      <c r="C53" s="449"/>
      <c r="D53" s="450"/>
      <c r="E53" s="330" t="s">
        <v>41</v>
      </c>
      <c r="F53" s="433" t="s">
        <v>326</v>
      </c>
      <c r="G53" s="433"/>
      <c r="H53" s="255">
        <v>150</v>
      </c>
      <c r="I53" s="210"/>
      <c r="K53" s="258" t="s">
        <v>128</v>
      </c>
    </row>
    <row r="54" spans="1:18" ht="15" customHeight="1" x14ac:dyDescent="0.25">
      <c r="A54" s="254"/>
      <c r="B54" s="205"/>
      <c r="C54" s="449"/>
      <c r="D54" s="450"/>
      <c r="E54" s="330" t="s">
        <v>41</v>
      </c>
      <c r="F54" s="430" t="s">
        <v>91</v>
      </c>
      <c r="G54" s="431"/>
      <c r="H54" s="255">
        <v>100</v>
      </c>
      <c r="I54" s="210"/>
    </row>
    <row r="55" spans="1:18" ht="15" customHeight="1" x14ac:dyDescent="0.25">
      <c r="A55" s="254"/>
      <c r="B55" s="205"/>
      <c r="C55" s="449"/>
      <c r="D55" s="450"/>
      <c r="E55" s="330" t="s">
        <v>41</v>
      </c>
      <c r="F55" s="430" t="s">
        <v>398</v>
      </c>
      <c r="G55" s="431"/>
      <c r="H55" s="255">
        <v>420</v>
      </c>
      <c r="I55" s="210"/>
    </row>
    <row r="56" spans="1:18" ht="15" customHeight="1" x14ac:dyDescent="0.25">
      <c r="A56" s="254"/>
      <c r="B56" s="205"/>
      <c r="C56" s="449"/>
      <c r="D56" s="450"/>
      <c r="E56" s="330" t="s">
        <v>41</v>
      </c>
      <c r="F56" s="433" t="s">
        <v>397</v>
      </c>
      <c r="G56" s="433"/>
      <c r="H56" s="255">
        <v>100</v>
      </c>
      <c r="I56" s="210"/>
    </row>
    <row r="57" spans="1:18" ht="15" customHeight="1" x14ac:dyDescent="0.25">
      <c r="A57" s="254"/>
      <c r="B57" s="205"/>
      <c r="C57" s="449"/>
      <c r="D57" s="450"/>
      <c r="E57" s="330" t="s">
        <v>41</v>
      </c>
      <c r="F57" s="433" t="s">
        <v>396</v>
      </c>
      <c r="G57" s="433"/>
      <c r="H57" s="255">
        <v>100</v>
      </c>
      <c r="I57" s="210"/>
      <c r="K57" s="253"/>
      <c r="L57" s="253"/>
      <c r="M57" s="253"/>
      <c r="N57" s="253"/>
    </row>
    <row r="58" spans="1:18" ht="15" customHeight="1" x14ac:dyDescent="0.25">
      <c r="A58" s="254"/>
      <c r="B58" s="205"/>
      <c r="C58" s="449"/>
      <c r="D58" s="450"/>
      <c r="E58" s="330" t="s">
        <v>41</v>
      </c>
      <c r="F58" s="433" t="s">
        <v>328</v>
      </c>
      <c r="G58" s="433"/>
      <c r="H58" s="255">
        <v>450</v>
      </c>
      <c r="I58" s="210"/>
      <c r="O58" s="257"/>
    </row>
    <row r="59" spans="1:18" ht="15" customHeight="1" x14ac:dyDescent="0.25">
      <c r="A59" s="254"/>
      <c r="B59" s="205"/>
      <c r="C59" s="449"/>
      <c r="D59" s="450"/>
      <c r="E59" s="330" t="s">
        <v>41</v>
      </c>
      <c r="F59" s="433" t="s">
        <v>329</v>
      </c>
      <c r="G59" s="433"/>
      <c r="H59" s="255">
        <v>100</v>
      </c>
      <c r="I59" s="210"/>
    </row>
    <row r="60" spans="1:18" s="252" customFormat="1" ht="15" customHeight="1" x14ac:dyDescent="0.25">
      <c r="A60" s="254"/>
      <c r="B60" s="205"/>
      <c r="C60" s="449"/>
      <c r="D60" s="450"/>
      <c r="E60" s="330" t="s">
        <v>41</v>
      </c>
      <c r="F60" s="433" t="s">
        <v>99</v>
      </c>
      <c r="G60" s="433"/>
      <c r="H60" s="255">
        <v>150</v>
      </c>
      <c r="I60" s="210"/>
      <c r="O60" s="253"/>
      <c r="P60" s="253"/>
      <c r="Q60" s="253"/>
      <c r="R60" s="253"/>
    </row>
    <row r="61" spans="1:18" s="252" customFormat="1" ht="15" customHeight="1" x14ac:dyDescent="0.25">
      <c r="A61" s="254"/>
      <c r="B61" s="205"/>
      <c r="C61" s="449"/>
      <c r="D61" s="450"/>
      <c r="E61" s="330" t="s">
        <v>41</v>
      </c>
      <c r="F61" s="433" t="s">
        <v>395</v>
      </c>
      <c r="G61" s="433"/>
      <c r="H61" s="255">
        <v>250</v>
      </c>
      <c r="I61" s="210"/>
      <c r="O61" s="253"/>
      <c r="P61" s="253"/>
      <c r="Q61" s="253"/>
      <c r="R61" s="253"/>
    </row>
    <row r="62" spans="1:18" s="252" customFormat="1" ht="15" customHeight="1" x14ac:dyDescent="0.25">
      <c r="A62" s="254"/>
      <c r="B62" s="205"/>
      <c r="C62" s="449"/>
      <c r="D62" s="450"/>
      <c r="E62" s="330" t="s">
        <v>41</v>
      </c>
      <c r="F62" s="433" t="s">
        <v>357</v>
      </c>
      <c r="G62" s="433"/>
      <c r="H62" s="255">
        <v>50</v>
      </c>
      <c r="I62" s="210"/>
      <c r="O62" s="253"/>
      <c r="P62" s="253"/>
      <c r="Q62" s="253"/>
      <c r="R62" s="253"/>
    </row>
    <row r="63" spans="1:18" s="252" customFormat="1" ht="15" customHeight="1" x14ac:dyDescent="0.25">
      <c r="A63" s="254"/>
      <c r="B63" s="205"/>
      <c r="C63" s="449"/>
      <c r="D63" s="450"/>
      <c r="E63" s="330" t="s">
        <v>41</v>
      </c>
      <c r="F63" s="433" t="s">
        <v>106</v>
      </c>
      <c r="G63" s="433"/>
      <c r="H63" s="255">
        <v>420</v>
      </c>
      <c r="I63" s="210"/>
      <c r="O63" s="253"/>
      <c r="P63" s="253"/>
      <c r="Q63" s="253"/>
      <c r="R63" s="253"/>
    </row>
    <row r="64" spans="1:18" s="252" customFormat="1" ht="15" customHeight="1" x14ac:dyDescent="0.25">
      <c r="A64" s="254"/>
      <c r="B64" s="205"/>
      <c r="C64" s="449"/>
      <c r="D64" s="450"/>
      <c r="E64" s="330" t="s">
        <v>41</v>
      </c>
      <c r="F64" s="433" t="s">
        <v>343</v>
      </c>
      <c r="G64" s="433"/>
      <c r="H64" s="255">
        <v>100</v>
      </c>
      <c r="I64" s="210"/>
      <c r="O64" s="253"/>
      <c r="P64" s="253"/>
      <c r="Q64" s="253"/>
      <c r="R64" s="253"/>
    </row>
    <row r="65" spans="1:18" s="252" customFormat="1" ht="15" customHeight="1" x14ac:dyDescent="0.25">
      <c r="A65" s="229"/>
      <c r="B65" s="205"/>
      <c r="C65" s="449"/>
      <c r="D65" s="450"/>
      <c r="E65" s="330" t="s">
        <v>41</v>
      </c>
      <c r="F65" s="433" t="s">
        <v>342</v>
      </c>
      <c r="G65" s="433"/>
      <c r="H65" s="255">
        <v>350</v>
      </c>
      <c r="I65" s="210"/>
      <c r="O65" s="253"/>
      <c r="P65" s="253"/>
      <c r="Q65" s="253"/>
      <c r="R65" s="253"/>
    </row>
    <row r="66" spans="1:18" s="252" customFormat="1" ht="15" customHeight="1" x14ac:dyDescent="0.25">
      <c r="A66" s="229"/>
      <c r="B66" s="205"/>
      <c r="C66" s="449"/>
      <c r="D66" s="450"/>
      <c r="E66" s="330" t="s">
        <v>41</v>
      </c>
      <c r="F66" s="433" t="s">
        <v>331</v>
      </c>
      <c r="G66" s="433"/>
      <c r="H66" s="255">
        <v>250</v>
      </c>
      <c r="I66" s="210"/>
      <c r="O66" s="253"/>
      <c r="P66" s="253"/>
      <c r="Q66" s="253"/>
      <c r="R66" s="253"/>
    </row>
    <row r="67" spans="1:18" s="252" customFormat="1" ht="15" customHeight="1" x14ac:dyDescent="0.25">
      <c r="A67" s="229"/>
      <c r="B67" s="205"/>
      <c r="C67" s="449"/>
      <c r="D67" s="450"/>
      <c r="E67" s="330" t="s">
        <v>41</v>
      </c>
      <c r="F67" s="433" t="s">
        <v>341</v>
      </c>
      <c r="G67" s="433"/>
      <c r="H67" s="255">
        <v>50</v>
      </c>
      <c r="I67" s="210"/>
      <c r="O67" s="253"/>
      <c r="P67" s="253"/>
      <c r="Q67" s="253"/>
      <c r="R67" s="253"/>
    </row>
    <row r="68" spans="1:18" s="252" customFormat="1" ht="15" customHeight="1" x14ac:dyDescent="0.25">
      <c r="A68" s="229"/>
      <c r="B68" s="205"/>
      <c r="C68" s="449"/>
      <c r="D68" s="450"/>
      <c r="E68" s="330" t="s">
        <v>41</v>
      </c>
      <c r="F68" s="433" t="s">
        <v>394</v>
      </c>
      <c r="G68" s="433"/>
      <c r="H68" s="255">
        <v>100</v>
      </c>
      <c r="I68" s="210"/>
      <c r="O68" s="253"/>
      <c r="P68" s="253"/>
      <c r="Q68" s="253"/>
      <c r="R68" s="253"/>
    </row>
    <row r="69" spans="1:18" s="252" customFormat="1" ht="15" customHeight="1" x14ac:dyDescent="0.25">
      <c r="A69" s="229"/>
      <c r="B69" s="205"/>
      <c r="C69" s="449"/>
      <c r="D69" s="450"/>
      <c r="E69" s="330" t="s">
        <v>41</v>
      </c>
      <c r="F69" s="433" t="s">
        <v>392</v>
      </c>
      <c r="G69" s="433"/>
      <c r="H69" s="255">
        <v>350</v>
      </c>
      <c r="I69" s="210"/>
      <c r="O69" s="253"/>
      <c r="P69" s="253"/>
      <c r="Q69" s="253"/>
      <c r="R69" s="253"/>
    </row>
    <row r="70" spans="1:18" s="252" customFormat="1" ht="15" customHeight="1" x14ac:dyDescent="0.25">
      <c r="A70" s="229"/>
      <c r="B70" s="205"/>
      <c r="C70" s="449"/>
      <c r="D70" s="450"/>
      <c r="E70" s="330" t="s">
        <v>41</v>
      </c>
      <c r="F70" s="433" t="s">
        <v>115</v>
      </c>
      <c r="G70" s="433"/>
      <c r="H70" s="255">
        <v>100</v>
      </c>
      <c r="I70" s="210"/>
      <c r="O70" s="253"/>
      <c r="P70" s="253"/>
      <c r="Q70" s="253"/>
      <c r="R70" s="253"/>
    </row>
    <row r="71" spans="1:18" s="252" customFormat="1" ht="15" customHeight="1" x14ac:dyDescent="0.25">
      <c r="A71" s="229"/>
      <c r="B71" s="205"/>
      <c r="C71" s="449"/>
      <c r="D71" s="450"/>
      <c r="E71" s="330" t="s">
        <v>41</v>
      </c>
      <c r="F71" s="433" t="s">
        <v>391</v>
      </c>
      <c r="G71" s="433"/>
      <c r="H71" s="255">
        <v>450</v>
      </c>
      <c r="I71" s="210"/>
      <c r="O71" s="253"/>
      <c r="P71" s="253"/>
      <c r="Q71" s="253"/>
      <c r="R71" s="253"/>
    </row>
    <row r="72" spans="1:18" s="252" customFormat="1" ht="15" customHeight="1" x14ac:dyDescent="0.25">
      <c r="A72" s="229"/>
      <c r="B72" s="205"/>
      <c r="C72" s="449"/>
      <c r="D72" s="450"/>
      <c r="E72" s="330" t="s">
        <v>41</v>
      </c>
      <c r="F72" s="433" t="s">
        <v>390</v>
      </c>
      <c r="G72" s="433"/>
      <c r="H72" s="255">
        <v>50</v>
      </c>
      <c r="I72" s="210"/>
      <c r="O72" s="253"/>
      <c r="P72" s="253"/>
      <c r="Q72" s="253"/>
      <c r="R72" s="253"/>
    </row>
    <row r="73" spans="1:18" s="252" customFormat="1" ht="15" customHeight="1" x14ac:dyDescent="0.25">
      <c r="A73" s="229"/>
      <c r="B73" s="205"/>
      <c r="C73" s="449"/>
      <c r="D73" s="450"/>
      <c r="E73" s="330" t="s">
        <v>41</v>
      </c>
      <c r="F73" s="433" t="s">
        <v>103</v>
      </c>
      <c r="G73" s="433"/>
      <c r="H73" s="255">
        <v>730</v>
      </c>
      <c r="I73" s="210"/>
      <c r="O73" s="253"/>
      <c r="P73" s="253"/>
      <c r="Q73" s="253"/>
      <c r="R73" s="253"/>
    </row>
    <row r="74" spans="1:18" s="252" customFormat="1" ht="15" customHeight="1" x14ac:dyDescent="0.25">
      <c r="A74" s="229"/>
      <c r="B74" s="205"/>
      <c r="C74" s="449"/>
      <c r="D74" s="450"/>
      <c r="E74" s="330" t="s">
        <v>41</v>
      </c>
      <c r="F74" s="433" t="s">
        <v>114</v>
      </c>
      <c r="G74" s="433"/>
      <c r="H74" s="255">
        <v>550</v>
      </c>
      <c r="I74" s="210"/>
      <c r="O74" s="253"/>
      <c r="P74" s="253"/>
      <c r="Q74" s="253"/>
      <c r="R74" s="253"/>
    </row>
    <row r="75" spans="1:18" s="252" customFormat="1" ht="15" customHeight="1" x14ac:dyDescent="0.25">
      <c r="A75" s="229"/>
      <c r="B75" s="205"/>
      <c r="C75" s="449"/>
      <c r="D75" s="450"/>
      <c r="E75" s="330" t="s">
        <v>41</v>
      </c>
      <c r="F75" s="433" t="s">
        <v>118</v>
      </c>
      <c r="G75" s="433"/>
      <c r="H75" s="255">
        <v>100</v>
      </c>
      <c r="I75" s="210"/>
      <c r="O75" s="253"/>
      <c r="P75" s="253"/>
      <c r="Q75" s="253"/>
      <c r="R75" s="253"/>
    </row>
    <row r="76" spans="1:18" s="252" customFormat="1" ht="15" customHeight="1" x14ac:dyDescent="0.25">
      <c r="A76" s="229"/>
      <c r="B76" s="205"/>
      <c r="C76" s="449"/>
      <c r="D76" s="450"/>
      <c r="E76" s="330" t="s">
        <v>41</v>
      </c>
      <c r="F76" s="433" t="s">
        <v>108</v>
      </c>
      <c r="G76" s="433"/>
      <c r="H76" s="255">
        <v>100</v>
      </c>
      <c r="I76" s="210"/>
      <c r="O76" s="253"/>
      <c r="P76" s="253"/>
      <c r="Q76" s="253"/>
      <c r="R76" s="253"/>
    </row>
    <row r="77" spans="1:18" s="252" customFormat="1" ht="15" customHeight="1" x14ac:dyDescent="0.25">
      <c r="A77" s="229"/>
      <c r="B77" s="205"/>
      <c r="C77" s="449"/>
      <c r="D77" s="450"/>
      <c r="E77" s="330" t="s">
        <v>41</v>
      </c>
      <c r="F77" s="433" t="s">
        <v>393</v>
      </c>
      <c r="G77" s="433"/>
      <c r="H77" s="255">
        <v>250</v>
      </c>
      <c r="I77" s="210"/>
      <c r="O77" s="253"/>
      <c r="P77" s="253"/>
      <c r="Q77" s="253"/>
      <c r="R77" s="253"/>
    </row>
    <row r="78" spans="1:18" ht="15" customHeight="1" x14ac:dyDescent="0.25">
      <c r="B78" s="205"/>
      <c r="C78" s="449"/>
      <c r="D78" s="450"/>
      <c r="E78" s="330" t="s">
        <v>41</v>
      </c>
      <c r="F78" s="433" t="s">
        <v>389</v>
      </c>
      <c r="G78" s="433"/>
      <c r="H78" s="255">
        <v>340</v>
      </c>
      <c r="I78" s="210"/>
    </row>
    <row r="79" spans="1:18" ht="15" customHeight="1" x14ac:dyDescent="0.25">
      <c r="B79" s="205"/>
      <c r="C79" s="449"/>
      <c r="D79" s="450"/>
      <c r="E79" s="330" t="s">
        <v>41</v>
      </c>
      <c r="F79" s="433" t="s">
        <v>388</v>
      </c>
      <c r="G79" s="433"/>
      <c r="H79" s="255">
        <v>340</v>
      </c>
      <c r="I79" s="210"/>
    </row>
    <row r="80" spans="1:18" ht="15" customHeight="1" x14ac:dyDescent="0.25">
      <c r="B80" s="205"/>
      <c r="C80" s="449"/>
      <c r="D80" s="450"/>
      <c r="E80" s="330" t="s">
        <v>41</v>
      </c>
      <c r="F80" s="433" t="s">
        <v>122</v>
      </c>
      <c r="G80" s="433"/>
      <c r="H80" s="255">
        <v>100</v>
      </c>
      <c r="I80" s="210"/>
    </row>
    <row r="81" spans="2:16" ht="15" customHeight="1" x14ac:dyDescent="0.25">
      <c r="B81" s="205"/>
      <c r="C81" s="449"/>
      <c r="D81" s="450"/>
      <c r="E81" s="330" t="s">
        <v>41</v>
      </c>
      <c r="F81" s="433" t="s">
        <v>124</v>
      </c>
      <c r="G81" s="433"/>
      <c r="H81" s="255">
        <v>100</v>
      </c>
      <c r="I81" s="210"/>
    </row>
    <row r="82" spans="2:16" ht="15" customHeight="1" x14ac:dyDescent="0.25">
      <c r="B82" s="205"/>
      <c r="C82" s="449"/>
      <c r="D82" s="450"/>
      <c r="E82" s="330" t="s">
        <v>41</v>
      </c>
      <c r="F82" s="433" t="s">
        <v>387</v>
      </c>
      <c r="G82" s="433"/>
      <c r="H82" s="255">
        <v>100</v>
      </c>
      <c r="I82" s="210"/>
    </row>
    <row r="83" spans="2:16" ht="15" customHeight="1" x14ac:dyDescent="0.25">
      <c r="B83" s="205"/>
      <c r="C83" s="449"/>
      <c r="D83" s="450"/>
      <c r="E83" s="330" t="s">
        <v>41</v>
      </c>
      <c r="F83" s="433" t="s">
        <v>333</v>
      </c>
      <c r="G83" s="433"/>
      <c r="H83" s="255">
        <v>350</v>
      </c>
      <c r="I83" s="210"/>
      <c r="N83" s="410"/>
      <c r="O83" s="411"/>
      <c r="P83" s="411"/>
    </row>
    <row r="84" spans="2:16" ht="15" customHeight="1" x14ac:dyDescent="0.25">
      <c r="B84" s="205"/>
      <c r="C84" s="449"/>
      <c r="D84" s="450"/>
      <c r="E84" s="395" t="s">
        <v>41</v>
      </c>
      <c r="F84" s="436" t="s">
        <v>327</v>
      </c>
      <c r="G84" s="436"/>
      <c r="H84" s="391">
        <v>120</v>
      </c>
      <c r="I84" s="210"/>
    </row>
    <row r="85" spans="2:16" ht="15" customHeight="1" x14ac:dyDescent="0.25">
      <c r="B85" s="205"/>
      <c r="C85" s="427" t="s">
        <v>42</v>
      </c>
      <c r="D85" s="406" t="s">
        <v>428</v>
      </c>
      <c r="E85" s="407"/>
      <c r="F85" s="394"/>
      <c r="G85" s="394"/>
      <c r="H85" s="405"/>
      <c r="I85" s="210"/>
      <c r="N85" s="411"/>
      <c r="O85" s="411"/>
      <c r="P85" s="410"/>
    </row>
    <row r="86" spans="2:16" ht="15" customHeight="1" x14ac:dyDescent="0.25">
      <c r="B86" s="205"/>
      <c r="C86" s="428"/>
      <c r="D86" s="392"/>
      <c r="E86" s="390" t="s">
        <v>42</v>
      </c>
      <c r="F86" s="432" t="s">
        <v>386</v>
      </c>
      <c r="G86" s="432"/>
      <c r="H86" s="389">
        <v>50</v>
      </c>
      <c r="I86" s="210"/>
    </row>
    <row r="87" spans="2:16" ht="15" customHeight="1" x14ac:dyDescent="0.25">
      <c r="B87" s="205"/>
      <c r="C87" s="428"/>
      <c r="D87" s="392"/>
      <c r="E87" s="331" t="s">
        <v>42</v>
      </c>
      <c r="F87" s="433" t="s">
        <v>385</v>
      </c>
      <c r="G87" s="433"/>
      <c r="H87" s="255">
        <v>50</v>
      </c>
      <c r="I87" s="210"/>
    </row>
    <row r="88" spans="2:16" ht="15" customHeight="1" x14ac:dyDescent="0.25">
      <c r="B88" s="205"/>
      <c r="C88" s="428"/>
      <c r="D88" s="392"/>
      <c r="E88" s="331" t="s">
        <v>42</v>
      </c>
      <c r="F88" s="433" t="s">
        <v>384</v>
      </c>
      <c r="G88" s="433"/>
      <c r="H88" s="255">
        <v>150</v>
      </c>
      <c r="I88" s="210"/>
    </row>
    <row r="89" spans="2:16" ht="15" customHeight="1" x14ac:dyDescent="0.25">
      <c r="B89" s="205"/>
      <c r="C89" s="428"/>
      <c r="D89" s="392"/>
      <c r="E89" s="331" t="s">
        <v>42</v>
      </c>
      <c r="F89" s="433" t="s">
        <v>383</v>
      </c>
      <c r="G89" s="433"/>
      <c r="H89" s="255">
        <v>100</v>
      </c>
      <c r="I89" s="210"/>
    </row>
    <row r="90" spans="2:16" ht="15" customHeight="1" x14ac:dyDescent="0.25">
      <c r="B90" s="205"/>
      <c r="C90" s="428"/>
      <c r="D90" s="392"/>
      <c r="E90" s="331" t="s">
        <v>42</v>
      </c>
      <c r="F90" s="433" t="s">
        <v>382</v>
      </c>
      <c r="G90" s="433"/>
      <c r="H90" s="255">
        <v>60</v>
      </c>
      <c r="I90" s="210"/>
    </row>
    <row r="91" spans="2:16" ht="15" customHeight="1" x14ac:dyDescent="0.25">
      <c r="B91" s="205"/>
      <c r="C91" s="428"/>
      <c r="D91" s="392"/>
      <c r="E91" s="331" t="s">
        <v>42</v>
      </c>
      <c r="F91" s="433" t="s">
        <v>381</v>
      </c>
      <c r="G91" s="433"/>
      <c r="H91" s="255">
        <v>50</v>
      </c>
      <c r="I91" s="210"/>
    </row>
    <row r="92" spans="2:16" ht="15" customHeight="1" x14ac:dyDescent="0.25">
      <c r="B92" s="205"/>
      <c r="C92" s="428"/>
      <c r="D92" s="392"/>
      <c r="E92" s="331" t="s">
        <v>42</v>
      </c>
      <c r="F92" s="433" t="s">
        <v>380</v>
      </c>
      <c r="G92" s="433"/>
      <c r="H92" s="255">
        <v>65</v>
      </c>
      <c r="I92" s="210"/>
    </row>
    <row r="93" spans="2:16" ht="15" customHeight="1" x14ac:dyDescent="0.25">
      <c r="B93" s="205"/>
      <c r="C93" s="428"/>
      <c r="D93" s="392"/>
      <c r="E93" s="331" t="s">
        <v>42</v>
      </c>
      <c r="F93" s="433" t="s">
        <v>379</v>
      </c>
      <c r="G93" s="433"/>
      <c r="H93" s="255">
        <v>50</v>
      </c>
      <c r="I93" s="210"/>
    </row>
    <row r="94" spans="2:16" ht="15" customHeight="1" x14ac:dyDescent="0.25">
      <c r="B94" s="205"/>
      <c r="C94" s="428"/>
      <c r="D94" s="392"/>
      <c r="E94" s="331" t="s">
        <v>42</v>
      </c>
      <c r="F94" s="433" t="s">
        <v>430</v>
      </c>
      <c r="G94" s="433"/>
      <c r="H94" s="255">
        <v>50</v>
      </c>
      <c r="I94" s="210"/>
    </row>
    <row r="95" spans="2:16" ht="15" customHeight="1" x14ac:dyDescent="0.25">
      <c r="B95" s="205"/>
      <c r="C95" s="428"/>
      <c r="D95" s="392"/>
      <c r="E95" s="331" t="s">
        <v>42</v>
      </c>
      <c r="F95" s="433" t="s">
        <v>378</v>
      </c>
      <c r="G95" s="433"/>
      <c r="H95" s="255">
        <v>50</v>
      </c>
      <c r="I95" s="210"/>
    </row>
    <row r="96" spans="2:16" ht="15" customHeight="1" x14ac:dyDescent="0.25">
      <c r="B96" s="205"/>
      <c r="C96" s="428"/>
      <c r="D96" s="392"/>
      <c r="E96" s="331" t="s">
        <v>42</v>
      </c>
      <c r="F96" s="433" t="s">
        <v>368</v>
      </c>
      <c r="G96" s="433"/>
      <c r="H96" s="255">
        <v>70</v>
      </c>
      <c r="I96" s="210"/>
    </row>
    <row r="97" spans="2:9" ht="15" customHeight="1" x14ac:dyDescent="0.25">
      <c r="B97" s="205"/>
      <c r="C97" s="428"/>
      <c r="D97" s="392"/>
      <c r="E97" s="331" t="s">
        <v>42</v>
      </c>
      <c r="F97" s="433" t="s">
        <v>367</v>
      </c>
      <c r="G97" s="433"/>
      <c r="H97" s="255">
        <v>100</v>
      </c>
      <c r="I97" s="210"/>
    </row>
    <row r="98" spans="2:9" ht="15" customHeight="1" x14ac:dyDescent="0.25">
      <c r="B98" s="205"/>
      <c r="C98" s="428"/>
      <c r="D98" s="392"/>
      <c r="E98" s="331" t="s">
        <v>42</v>
      </c>
      <c r="F98" s="433" t="s">
        <v>411</v>
      </c>
      <c r="G98" s="433"/>
      <c r="H98" s="255">
        <v>250</v>
      </c>
      <c r="I98" s="210"/>
    </row>
    <row r="99" spans="2:9" ht="15" customHeight="1" x14ac:dyDescent="0.25">
      <c r="B99" s="205"/>
      <c r="C99" s="428"/>
      <c r="D99" s="404" t="s">
        <v>429</v>
      </c>
      <c r="E99" s="407"/>
      <c r="F99" s="402"/>
      <c r="G99" s="402"/>
      <c r="H99" s="403"/>
      <c r="I99" s="210"/>
    </row>
    <row r="100" spans="2:9" ht="15" customHeight="1" x14ac:dyDescent="0.25">
      <c r="B100" s="205"/>
      <c r="C100" s="428"/>
      <c r="D100" s="392"/>
      <c r="E100" s="331" t="s">
        <v>42</v>
      </c>
      <c r="F100" s="433" t="s">
        <v>363</v>
      </c>
      <c r="G100" s="433"/>
      <c r="H100" s="255">
        <v>510</v>
      </c>
      <c r="I100" s="210"/>
    </row>
    <row r="101" spans="2:9" ht="15" customHeight="1" x14ac:dyDescent="0.25">
      <c r="B101" s="205"/>
      <c r="C101" s="428"/>
      <c r="D101" s="392"/>
      <c r="E101" s="331" t="s">
        <v>42</v>
      </c>
      <c r="F101" s="433" t="s">
        <v>362</v>
      </c>
      <c r="G101" s="433"/>
      <c r="H101" s="255">
        <v>490</v>
      </c>
      <c r="I101" s="210"/>
    </row>
    <row r="102" spans="2:9" ht="15" customHeight="1" x14ac:dyDescent="0.25">
      <c r="B102" s="205"/>
      <c r="C102" s="428"/>
      <c r="D102" s="392"/>
      <c r="E102" s="331" t="s">
        <v>42</v>
      </c>
      <c r="F102" s="433" t="s">
        <v>361</v>
      </c>
      <c r="G102" s="433"/>
      <c r="H102" s="255">
        <v>325</v>
      </c>
      <c r="I102" s="210"/>
    </row>
    <row r="103" spans="2:9" ht="15" customHeight="1" x14ac:dyDescent="0.25">
      <c r="B103" s="205"/>
      <c r="C103" s="428"/>
      <c r="D103" s="392"/>
      <c r="E103" s="331" t="s">
        <v>42</v>
      </c>
      <c r="F103" s="433" t="s">
        <v>412</v>
      </c>
      <c r="G103" s="433"/>
      <c r="H103" s="255">
        <v>250</v>
      </c>
      <c r="I103" s="210"/>
    </row>
    <row r="104" spans="2:9" ht="15" customHeight="1" x14ac:dyDescent="0.25">
      <c r="B104" s="205"/>
      <c r="C104" s="428"/>
      <c r="D104" s="392"/>
      <c r="E104" s="331" t="s">
        <v>42</v>
      </c>
      <c r="F104" s="433" t="s">
        <v>360</v>
      </c>
      <c r="G104" s="433"/>
      <c r="H104" s="255">
        <v>550</v>
      </c>
      <c r="I104" s="210"/>
    </row>
    <row r="105" spans="2:9" ht="15" customHeight="1" x14ac:dyDescent="0.25">
      <c r="B105" s="205"/>
      <c r="C105" s="428"/>
      <c r="D105" s="392"/>
      <c r="E105" s="331" t="s">
        <v>42</v>
      </c>
      <c r="F105" s="433" t="s">
        <v>413</v>
      </c>
      <c r="G105" s="433"/>
      <c r="H105" s="255">
        <v>350</v>
      </c>
      <c r="I105" s="210"/>
    </row>
    <row r="106" spans="2:9" ht="15" customHeight="1" x14ac:dyDescent="0.25">
      <c r="B106" s="205"/>
      <c r="C106" s="428"/>
      <c r="D106" s="392"/>
      <c r="E106" s="331" t="s">
        <v>42</v>
      </c>
      <c r="F106" s="433" t="s">
        <v>359</v>
      </c>
      <c r="G106" s="433"/>
      <c r="H106" s="255">
        <v>80</v>
      </c>
      <c r="I106" s="210"/>
    </row>
    <row r="107" spans="2:9" ht="15" customHeight="1" x14ac:dyDescent="0.25">
      <c r="B107" s="205"/>
      <c r="C107" s="428"/>
      <c r="D107" s="392"/>
      <c r="E107" s="331" t="s">
        <v>42</v>
      </c>
      <c r="F107" s="433" t="s">
        <v>358</v>
      </c>
      <c r="G107" s="433"/>
      <c r="H107" s="255">
        <v>250</v>
      </c>
      <c r="I107" s="210"/>
    </row>
    <row r="108" spans="2:9" ht="15" customHeight="1" x14ac:dyDescent="0.25">
      <c r="B108" s="205"/>
      <c r="C108" s="428"/>
      <c r="D108" s="392"/>
      <c r="E108" s="331" t="s">
        <v>42</v>
      </c>
      <c r="F108" s="433" t="s">
        <v>414</v>
      </c>
      <c r="G108" s="433"/>
      <c r="H108" s="255">
        <v>100</v>
      </c>
      <c r="I108" s="210"/>
    </row>
    <row r="109" spans="2:9" ht="15" customHeight="1" x14ac:dyDescent="0.25">
      <c r="B109" s="205"/>
      <c r="C109" s="428"/>
      <c r="D109" s="392"/>
      <c r="E109" s="331" t="s">
        <v>42</v>
      </c>
      <c r="F109" s="433" t="s">
        <v>415</v>
      </c>
      <c r="G109" s="433"/>
      <c r="H109" s="255">
        <v>150</v>
      </c>
      <c r="I109" s="210"/>
    </row>
    <row r="110" spans="2:9" ht="15" customHeight="1" x14ac:dyDescent="0.25">
      <c r="B110" s="205"/>
      <c r="C110" s="428"/>
      <c r="D110" s="392"/>
      <c r="E110" s="331" t="s">
        <v>42</v>
      </c>
      <c r="F110" s="433" t="s">
        <v>372</v>
      </c>
      <c r="G110" s="433"/>
      <c r="H110" s="255">
        <v>140</v>
      </c>
      <c r="I110" s="210"/>
    </row>
    <row r="111" spans="2:9" ht="15" customHeight="1" x14ac:dyDescent="0.25">
      <c r="B111" s="205"/>
      <c r="C111" s="428"/>
      <c r="D111" s="392"/>
      <c r="E111" s="331" t="s">
        <v>42</v>
      </c>
      <c r="F111" s="433" t="s">
        <v>371</v>
      </c>
      <c r="G111" s="433"/>
      <c r="H111" s="255">
        <v>850</v>
      </c>
      <c r="I111" s="210"/>
    </row>
    <row r="112" spans="2:9" ht="15" customHeight="1" x14ac:dyDescent="0.25">
      <c r="B112" s="205"/>
      <c r="C112" s="428"/>
      <c r="D112" s="392"/>
      <c r="E112" s="331" t="s">
        <v>42</v>
      </c>
      <c r="F112" s="433" t="s">
        <v>431</v>
      </c>
      <c r="G112" s="433"/>
      <c r="H112" s="255">
        <v>250</v>
      </c>
      <c r="I112" s="210"/>
    </row>
    <row r="113" spans="2:9" ht="15" customHeight="1" x14ac:dyDescent="0.25">
      <c r="B113" s="205"/>
      <c r="C113" s="428"/>
      <c r="D113" s="404" t="s">
        <v>432</v>
      </c>
      <c r="E113" s="407"/>
      <c r="F113" s="402"/>
      <c r="G113" s="402"/>
      <c r="H113" s="403"/>
      <c r="I113" s="210"/>
    </row>
    <row r="114" spans="2:9" ht="15" customHeight="1" x14ac:dyDescent="0.25">
      <c r="B114" s="205"/>
      <c r="C114" s="428"/>
      <c r="D114" s="392"/>
      <c r="E114" s="331" t="s">
        <v>42</v>
      </c>
      <c r="F114" s="433" t="s">
        <v>366</v>
      </c>
      <c r="G114" s="433"/>
      <c r="H114" s="255">
        <v>30</v>
      </c>
      <c r="I114" s="210"/>
    </row>
    <row r="115" spans="2:9" ht="15" customHeight="1" x14ac:dyDescent="0.25">
      <c r="B115" s="205"/>
      <c r="C115" s="428"/>
      <c r="D115" s="392"/>
      <c r="E115" s="331" t="s">
        <v>42</v>
      </c>
      <c r="F115" s="433" t="s">
        <v>365</v>
      </c>
      <c r="G115" s="433"/>
      <c r="H115" s="255">
        <v>50</v>
      </c>
      <c r="I115" s="210"/>
    </row>
    <row r="116" spans="2:9" ht="15" customHeight="1" x14ac:dyDescent="0.25">
      <c r="B116" s="205"/>
      <c r="C116" s="428"/>
      <c r="D116" s="392"/>
      <c r="E116" s="331" t="s">
        <v>42</v>
      </c>
      <c r="F116" s="433" t="s">
        <v>377</v>
      </c>
      <c r="G116" s="433"/>
      <c r="H116" s="255">
        <v>50</v>
      </c>
      <c r="I116" s="210"/>
    </row>
    <row r="117" spans="2:9" ht="15" customHeight="1" x14ac:dyDescent="0.25">
      <c r="B117" s="205"/>
      <c r="C117" s="428"/>
      <c r="D117" s="392"/>
      <c r="E117" s="331" t="s">
        <v>42</v>
      </c>
      <c r="F117" s="433" t="s">
        <v>376</v>
      </c>
      <c r="G117" s="433"/>
      <c r="H117" s="255">
        <v>30</v>
      </c>
      <c r="I117" s="210"/>
    </row>
    <row r="118" spans="2:9" ht="15" customHeight="1" x14ac:dyDescent="0.25">
      <c r="B118" s="205"/>
      <c r="C118" s="428"/>
      <c r="D118" s="392"/>
      <c r="E118" s="408" t="s">
        <v>42</v>
      </c>
      <c r="F118" s="436" t="s">
        <v>364</v>
      </c>
      <c r="G118" s="436"/>
      <c r="H118" s="391">
        <v>80</v>
      </c>
      <c r="I118" s="210"/>
    </row>
    <row r="119" spans="2:9" ht="15" customHeight="1" x14ac:dyDescent="0.25">
      <c r="B119" s="205"/>
      <c r="C119" s="428"/>
      <c r="D119" s="404" t="s">
        <v>433</v>
      </c>
      <c r="E119" s="407"/>
      <c r="F119" s="402"/>
      <c r="G119" s="402"/>
      <c r="H119" s="403"/>
      <c r="I119" s="210"/>
    </row>
    <row r="120" spans="2:9" ht="15" customHeight="1" x14ac:dyDescent="0.25">
      <c r="B120" s="205"/>
      <c r="C120" s="428"/>
      <c r="D120" s="392"/>
      <c r="E120" s="331" t="s">
        <v>42</v>
      </c>
      <c r="F120" s="433" t="s">
        <v>370</v>
      </c>
      <c r="G120" s="433"/>
      <c r="H120" s="255">
        <v>250</v>
      </c>
      <c r="I120" s="210"/>
    </row>
    <row r="121" spans="2:9" ht="15" customHeight="1" x14ac:dyDescent="0.25">
      <c r="B121" s="205"/>
      <c r="C121" s="428"/>
      <c r="D121" s="392"/>
      <c r="E121" s="331" t="s">
        <v>42</v>
      </c>
      <c r="F121" s="433" t="s">
        <v>416</v>
      </c>
      <c r="G121" s="433"/>
      <c r="H121" s="255">
        <v>760</v>
      </c>
      <c r="I121" s="210"/>
    </row>
    <row r="122" spans="2:9" ht="15" customHeight="1" x14ac:dyDescent="0.25">
      <c r="B122" s="205"/>
      <c r="C122" s="428"/>
      <c r="D122" s="392"/>
      <c r="E122" s="331" t="s">
        <v>42</v>
      </c>
      <c r="F122" s="433" t="s">
        <v>417</v>
      </c>
      <c r="G122" s="433"/>
      <c r="H122" s="255">
        <v>300</v>
      </c>
      <c r="I122" s="210"/>
    </row>
    <row r="123" spans="2:9" ht="15" customHeight="1" x14ac:dyDescent="0.25">
      <c r="B123" s="205"/>
      <c r="C123" s="428"/>
      <c r="D123" s="392"/>
      <c r="E123" s="331" t="s">
        <v>42</v>
      </c>
      <c r="F123" s="433" t="s">
        <v>418</v>
      </c>
      <c r="G123" s="433"/>
      <c r="H123" s="255">
        <v>250</v>
      </c>
      <c r="I123" s="210"/>
    </row>
    <row r="124" spans="2:9" ht="15" customHeight="1" x14ac:dyDescent="0.25">
      <c r="B124" s="205"/>
      <c r="C124" s="428"/>
      <c r="D124" s="392"/>
      <c r="E124" s="331" t="s">
        <v>42</v>
      </c>
      <c r="F124" s="433" t="s">
        <v>419</v>
      </c>
      <c r="G124" s="433"/>
      <c r="H124" s="255">
        <v>450</v>
      </c>
      <c r="I124" s="210"/>
    </row>
    <row r="125" spans="2:9" ht="15" customHeight="1" x14ac:dyDescent="0.25">
      <c r="B125" s="205"/>
      <c r="C125" s="428"/>
      <c r="D125" s="392"/>
      <c r="E125" s="331" t="s">
        <v>42</v>
      </c>
      <c r="F125" s="433" t="s">
        <v>369</v>
      </c>
      <c r="G125" s="433"/>
      <c r="H125" s="255">
        <v>420</v>
      </c>
      <c r="I125" s="210"/>
    </row>
    <row r="126" spans="2:9" ht="15" customHeight="1" x14ac:dyDescent="0.25">
      <c r="B126" s="205"/>
      <c r="C126" s="428"/>
      <c r="D126" s="404" t="s">
        <v>434</v>
      </c>
      <c r="E126" s="407"/>
      <c r="F126" s="402"/>
      <c r="G126" s="402"/>
      <c r="H126" s="403"/>
      <c r="I126" s="210"/>
    </row>
    <row r="127" spans="2:9" ht="15" customHeight="1" x14ac:dyDescent="0.25">
      <c r="B127" s="205"/>
      <c r="C127" s="428"/>
      <c r="D127" s="392"/>
      <c r="E127" s="331" t="s">
        <v>42</v>
      </c>
      <c r="F127" s="433" t="s">
        <v>375</v>
      </c>
      <c r="G127" s="433"/>
      <c r="H127" s="255">
        <v>250</v>
      </c>
      <c r="I127" s="210"/>
    </row>
    <row r="128" spans="2:9" ht="15" customHeight="1" x14ac:dyDescent="0.25">
      <c r="B128" s="205"/>
      <c r="C128" s="428"/>
      <c r="D128" s="392"/>
      <c r="E128" s="331" t="s">
        <v>42</v>
      </c>
      <c r="F128" s="433" t="s">
        <v>374</v>
      </c>
      <c r="G128" s="433"/>
      <c r="H128" s="255">
        <v>775</v>
      </c>
      <c r="I128" s="210"/>
    </row>
    <row r="129" spans="2:9" ht="15" customHeight="1" x14ac:dyDescent="0.25">
      <c r="B129" s="205"/>
      <c r="C129" s="428"/>
      <c r="D129" s="392"/>
      <c r="E129" s="331" t="s">
        <v>42</v>
      </c>
      <c r="F129" s="433" t="s">
        <v>420</v>
      </c>
      <c r="G129" s="433"/>
      <c r="H129" s="255">
        <v>500</v>
      </c>
      <c r="I129" s="210"/>
    </row>
    <row r="130" spans="2:9" ht="15" customHeight="1" x14ac:dyDescent="0.25">
      <c r="B130" s="205"/>
      <c r="C130" s="428"/>
      <c r="D130" s="392"/>
      <c r="E130" s="331" t="s">
        <v>42</v>
      </c>
      <c r="F130" s="433" t="s">
        <v>421</v>
      </c>
      <c r="G130" s="433"/>
      <c r="H130" s="255">
        <v>760</v>
      </c>
      <c r="I130" s="210"/>
    </row>
    <row r="131" spans="2:9" ht="15" customHeight="1" x14ac:dyDescent="0.25">
      <c r="B131" s="205"/>
      <c r="C131" s="428"/>
      <c r="D131" s="392"/>
      <c r="E131" s="331" t="s">
        <v>42</v>
      </c>
      <c r="F131" s="433" t="s">
        <v>373</v>
      </c>
      <c r="G131" s="433"/>
      <c r="H131" s="255">
        <v>750</v>
      </c>
      <c r="I131" s="210"/>
    </row>
    <row r="132" spans="2:9" ht="15" customHeight="1" x14ac:dyDescent="0.25">
      <c r="B132" s="205"/>
      <c r="C132" s="428"/>
      <c r="D132" s="404" t="s">
        <v>435</v>
      </c>
      <c r="E132" s="407"/>
      <c r="F132" s="402"/>
      <c r="G132" s="402"/>
      <c r="H132" s="403"/>
      <c r="I132" s="210"/>
    </row>
    <row r="133" spans="2:9" ht="15" customHeight="1" x14ac:dyDescent="0.25">
      <c r="B133" s="205"/>
      <c r="C133" s="429"/>
      <c r="D133" s="393"/>
      <c r="E133" s="409" t="s">
        <v>42</v>
      </c>
      <c r="F133" s="433" t="s">
        <v>322</v>
      </c>
      <c r="G133" s="433"/>
      <c r="H133" s="255">
        <v>250</v>
      </c>
      <c r="I133" s="210"/>
    </row>
    <row r="134" spans="2:9" ht="15" customHeight="1" x14ac:dyDescent="0.25">
      <c r="B134" s="205"/>
      <c r="C134" s="454" t="s">
        <v>43</v>
      </c>
      <c r="D134" s="448"/>
      <c r="E134" s="331" t="s">
        <v>43</v>
      </c>
      <c r="F134" s="435" t="s">
        <v>212</v>
      </c>
      <c r="G134" s="435"/>
      <c r="H134" s="251">
        <v>30</v>
      </c>
      <c r="I134" s="210"/>
    </row>
    <row r="135" spans="2:9" ht="15" customHeight="1" x14ac:dyDescent="0.25">
      <c r="B135" s="205"/>
      <c r="C135" s="449"/>
      <c r="D135" s="450"/>
      <c r="E135" s="331" t="s">
        <v>43</v>
      </c>
      <c r="F135" s="433" t="s">
        <v>213</v>
      </c>
      <c r="G135" s="433"/>
      <c r="H135" s="255">
        <v>30</v>
      </c>
      <c r="I135" s="210"/>
    </row>
    <row r="136" spans="2:9" ht="15" customHeight="1" x14ac:dyDescent="0.25">
      <c r="B136" s="205"/>
      <c r="C136" s="449"/>
      <c r="D136" s="450"/>
      <c r="E136" s="331" t="s">
        <v>43</v>
      </c>
      <c r="F136" s="433" t="s">
        <v>214</v>
      </c>
      <c r="G136" s="433"/>
      <c r="H136" s="255">
        <v>100</v>
      </c>
      <c r="I136" s="210"/>
    </row>
    <row r="137" spans="2:9" ht="15" customHeight="1" x14ac:dyDescent="0.25">
      <c r="B137" s="205"/>
      <c r="C137" s="449"/>
      <c r="D137" s="450"/>
      <c r="E137" s="331" t="s">
        <v>43</v>
      </c>
      <c r="F137" s="433" t="s">
        <v>215</v>
      </c>
      <c r="G137" s="433"/>
      <c r="H137" s="255">
        <v>100</v>
      </c>
      <c r="I137" s="210"/>
    </row>
    <row r="138" spans="2:9" ht="15" customHeight="1" x14ac:dyDescent="0.25">
      <c r="B138" s="205"/>
      <c r="C138" s="449"/>
      <c r="D138" s="450"/>
      <c r="E138" s="331" t="s">
        <v>43</v>
      </c>
      <c r="F138" s="433" t="s">
        <v>65</v>
      </c>
      <c r="G138" s="433"/>
      <c r="H138" s="255">
        <v>40</v>
      </c>
      <c r="I138" s="210"/>
    </row>
    <row r="139" spans="2:9" ht="15" customHeight="1" x14ac:dyDescent="0.25">
      <c r="B139" s="205"/>
      <c r="C139" s="449"/>
      <c r="D139" s="450"/>
      <c r="E139" s="331" t="s">
        <v>43</v>
      </c>
      <c r="F139" s="433" t="s">
        <v>67</v>
      </c>
      <c r="G139" s="433"/>
      <c r="H139" s="255">
        <v>430</v>
      </c>
      <c r="I139" s="210"/>
    </row>
    <row r="140" spans="2:9" ht="15" customHeight="1" x14ac:dyDescent="0.25">
      <c r="B140" s="205"/>
      <c r="C140" s="449"/>
      <c r="D140" s="450"/>
      <c r="E140" s="331" t="s">
        <v>43</v>
      </c>
      <c r="F140" s="433" t="s">
        <v>69</v>
      </c>
      <c r="G140" s="433"/>
      <c r="H140" s="255">
        <v>130</v>
      </c>
      <c r="I140" s="210"/>
    </row>
    <row r="141" spans="2:9" ht="15" customHeight="1" x14ac:dyDescent="0.25">
      <c r="B141" s="205"/>
      <c r="C141" s="449"/>
      <c r="D141" s="450"/>
      <c r="E141" s="331" t="s">
        <v>43</v>
      </c>
      <c r="F141" s="433" t="s">
        <v>71</v>
      </c>
      <c r="G141" s="433"/>
      <c r="H141" s="255">
        <v>300</v>
      </c>
      <c r="I141" s="210"/>
    </row>
    <row r="142" spans="2:9" ht="15" customHeight="1" x14ac:dyDescent="0.25">
      <c r="B142" s="205"/>
      <c r="C142" s="449"/>
      <c r="D142" s="450"/>
      <c r="E142" s="331" t="s">
        <v>43</v>
      </c>
      <c r="F142" s="433" t="s">
        <v>72</v>
      </c>
      <c r="G142" s="433"/>
      <c r="H142" s="255">
        <v>130</v>
      </c>
      <c r="I142" s="210"/>
    </row>
    <row r="143" spans="2:9" ht="15" customHeight="1" x14ac:dyDescent="0.25">
      <c r="B143" s="205"/>
      <c r="C143" s="449"/>
      <c r="D143" s="450"/>
      <c r="E143" s="331" t="s">
        <v>43</v>
      </c>
      <c r="F143" s="433" t="s">
        <v>73</v>
      </c>
      <c r="G143" s="433"/>
      <c r="H143" s="255">
        <v>400</v>
      </c>
      <c r="I143" s="210"/>
    </row>
    <row r="144" spans="2:9" ht="15" customHeight="1" x14ac:dyDescent="0.25">
      <c r="B144" s="205"/>
      <c r="C144" s="449"/>
      <c r="D144" s="450"/>
      <c r="E144" s="331" t="s">
        <v>43</v>
      </c>
      <c r="F144" s="433" t="s">
        <v>75</v>
      </c>
      <c r="G144" s="433"/>
      <c r="H144" s="255">
        <v>130</v>
      </c>
      <c r="I144" s="210"/>
    </row>
    <row r="145" spans="2:9" ht="15" customHeight="1" x14ac:dyDescent="0.25">
      <c r="B145" s="205"/>
      <c r="C145" s="449"/>
      <c r="D145" s="450"/>
      <c r="E145" s="331" t="s">
        <v>43</v>
      </c>
      <c r="F145" s="433" t="s">
        <v>77</v>
      </c>
      <c r="G145" s="433"/>
      <c r="H145" s="255">
        <v>700</v>
      </c>
      <c r="I145" s="210"/>
    </row>
    <row r="146" spans="2:9" ht="15" customHeight="1" x14ac:dyDescent="0.25">
      <c r="B146" s="205"/>
      <c r="C146" s="449"/>
      <c r="D146" s="450"/>
      <c r="E146" s="331" t="s">
        <v>43</v>
      </c>
      <c r="F146" s="433" t="s">
        <v>79</v>
      </c>
      <c r="G146" s="433"/>
      <c r="H146" s="255">
        <v>30</v>
      </c>
      <c r="I146" s="210"/>
    </row>
    <row r="147" spans="2:9" ht="15" customHeight="1" x14ac:dyDescent="0.25">
      <c r="B147" s="205"/>
      <c r="C147" s="449"/>
      <c r="D147" s="450"/>
      <c r="E147" s="331" t="s">
        <v>43</v>
      </c>
      <c r="F147" s="433" t="s">
        <v>81</v>
      </c>
      <c r="G147" s="433"/>
      <c r="H147" s="255">
        <v>350</v>
      </c>
      <c r="I147" s="210"/>
    </row>
    <row r="148" spans="2:9" ht="15" customHeight="1" x14ac:dyDescent="0.25">
      <c r="B148" s="205"/>
      <c r="C148" s="449"/>
      <c r="D148" s="450"/>
      <c r="E148" s="331" t="s">
        <v>43</v>
      </c>
      <c r="F148" s="433" t="s">
        <v>83</v>
      </c>
      <c r="G148" s="433"/>
      <c r="H148" s="255">
        <v>30</v>
      </c>
      <c r="I148" s="210"/>
    </row>
    <row r="149" spans="2:9" ht="15" customHeight="1" x14ac:dyDescent="0.25">
      <c r="B149" s="205"/>
      <c r="C149" s="449"/>
      <c r="D149" s="450"/>
      <c r="E149" s="331" t="s">
        <v>43</v>
      </c>
      <c r="F149" s="433" t="s">
        <v>86</v>
      </c>
      <c r="G149" s="433"/>
      <c r="H149" s="255">
        <v>750</v>
      </c>
      <c r="I149" s="210"/>
    </row>
    <row r="150" spans="2:9" ht="15" customHeight="1" x14ac:dyDescent="0.25">
      <c r="B150" s="205"/>
      <c r="C150" s="449"/>
      <c r="D150" s="450"/>
      <c r="E150" s="331" t="s">
        <v>43</v>
      </c>
      <c r="F150" s="433" t="s">
        <v>88</v>
      </c>
      <c r="G150" s="433"/>
      <c r="H150" s="255">
        <v>140</v>
      </c>
      <c r="I150" s="210"/>
    </row>
    <row r="151" spans="2:9" ht="15" customHeight="1" x14ac:dyDescent="0.25">
      <c r="B151" s="205"/>
      <c r="C151" s="449"/>
      <c r="D151" s="450"/>
      <c r="E151" s="331" t="s">
        <v>43</v>
      </c>
      <c r="F151" s="433" t="s">
        <v>88</v>
      </c>
      <c r="G151" s="433"/>
      <c r="H151" s="255">
        <v>500</v>
      </c>
      <c r="I151" s="210"/>
    </row>
    <row r="152" spans="2:9" ht="15" customHeight="1" x14ac:dyDescent="0.25">
      <c r="B152" s="205"/>
      <c r="C152" s="449"/>
      <c r="D152" s="450"/>
      <c r="E152" s="331" t="s">
        <v>43</v>
      </c>
      <c r="F152" s="433" t="s">
        <v>90</v>
      </c>
      <c r="G152" s="433"/>
      <c r="H152" s="255">
        <v>140</v>
      </c>
      <c r="I152" s="210"/>
    </row>
    <row r="153" spans="2:9" ht="15" customHeight="1" x14ac:dyDescent="0.25">
      <c r="B153" s="205"/>
      <c r="C153" s="449"/>
      <c r="D153" s="450"/>
      <c r="E153" s="331" t="s">
        <v>43</v>
      </c>
      <c r="F153" s="433" t="s">
        <v>92</v>
      </c>
      <c r="G153" s="433"/>
      <c r="H153" s="255">
        <v>500</v>
      </c>
      <c r="I153" s="210"/>
    </row>
    <row r="154" spans="2:9" ht="15" customHeight="1" x14ac:dyDescent="0.25">
      <c r="B154" s="205"/>
      <c r="C154" s="449"/>
      <c r="D154" s="450"/>
      <c r="E154" s="331" t="s">
        <v>43</v>
      </c>
      <c r="F154" s="433" t="s">
        <v>94</v>
      </c>
      <c r="G154" s="433"/>
      <c r="H154" s="255">
        <v>100</v>
      </c>
      <c r="I154" s="210"/>
    </row>
    <row r="155" spans="2:9" ht="15" customHeight="1" x14ac:dyDescent="0.25">
      <c r="B155" s="205"/>
      <c r="C155" s="449"/>
      <c r="D155" s="450"/>
      <c r="E155" s="331" t="s">
        <v>43</v>
      </c>
      <c r="F155" s="433" t="s">
        <v>96</v>
      </c>
      <c r="G155" s="433"/>
      <c r="H155" s="255">
        <v>100</v>
      </c>
      <c r="I155" s="210"/>
    </row>
    <row r="156" spans="2:9" ht="15" customHeight="1" x14ac:dyDescent="0.25">
      <c r="B156" s="205"/>
      <c r="C156" s="449"/>
      <c r="D156" s="450"/>
      <c r="E156" s="331" t="s">
        <v>43</v>
      </c>
      <c r="F156" s="433" t="s">
        <v>97</v>
      </c>
      <c r="G156" s="433"/>
      <c r="H156" s="255">
        <v>200</v>
      </c>
      <c r="I156" s="210"/>
    </row>
    <row r="157" spans="2:9" ht="15" customHeight="1" x14ac:dyDescent="0.25">
      <c r="B157" s="205"/>
      <c r="C157" s="452"/>
      <c r="D157" s="453"/>
      <c r="E157" s="331" t="s">
        <v>43</v>
      </c>
      <c r="F157" s="437" t="s">
        <v>98</v>
      </c>
      <c r="G157" s="437"/>
      <c r="H157" s="259">
        <v>200</v>
      </c>
      <c r="I157" s="210"/>
    </row>
    <row r="158" spans="2:9" ht="15" customHeight="1" x14ac:dyDescent="0.25">
      <c r="B158" s="205"/>
      <c r="C158" s="451" t="s">
        <v>249</v>
      </c>
      <c r="D158" s="448"/>
      <c r="E158" s="331" t="s">
        <v>249</v>
      </c>
      <c r="F158" s="435" t="s">
        <v>82</v>
      </c>
      <c r="G158" s="435"/>
      <c r="H158" s="251">
        <v>50</v>
      </c>
      <c r="I158" s="210"/>
    </row>
    <row r="159" spans="2:9" ht="15" customHeight="1" x14ac:dyDescent="0.25">
      <c r="B159" s="205"/>
      <c r="C159" s="449"/>
      <c r="D159" s="450"/>
      <c r="E159" s="331" t="s">
        <v>249</v>
      </c>
      <c r="F159" s="433" t="s">
        <v>357</v>
      </c>
      <c r="G159" s="433"/>
      <c r="H159" s="255">
        <v>100</v>
      </c>
      <c r="I159" s="210"/>
    </row>
    <row r="160" spans="2:9" ht="15" customHeight="1" x14ac:dyDescent="0.25">
      <c r="B160" s="205"/>
      <c r="C160" s="449"/>
      <c r="D160" s="450"/>
      <c r="E160" s="331" t="s">
        <v>249</v>
      </c>
      <c r="F160" s="433" t="s">
        <v>356</v>
      </c>
      <c r="G160" s="433"/>
      <c r="H160" s="255">
        <v>150</v>
      </c>
      <c r="I160" s="210"/>
    </row>
    <row r="161" spans="2:9" ht="15" customHeight="1" x14ac:dyDescent="0.25">
      <c r="B161" s="205"/>
      <c r="C161" s="449"/>
      <c r="D161" s="450"/>
      <c r="E161" s="331" t="s">
        <v>249</v>
      </c>
      <c r="F161" s="433" t="s">
        <v>355</v>
      </c>
      <c r="G161" s="433"/>
      <c r="H161" s="255">
        <v>400</v>
      </c>
      <c r="I161" s="210"/>
    </row>
    <row r="162" spans="2:9" ht="15" customHeight="1" x14ac:dyDescent="0.25">
      <c r="B162" s="205"/>
      <c r="C162" s="449"/>
      <c r="D162" s="450"/>
      <c r="E162" s="331" t="s">
        <v>249</v>
      </c>
      <c r="F162" s="433" t="s">
        <v>354</v>
      </c>
      <c r="G162" s="433"/>
      <c r="H162" s="255">
        <v>400</v>
      </c>
      <c r="I162" s="210"/>
    </row>
    <row r="163" spans="2:9" ht="15" customHeight="1" x14ac:dyDescent="0.25">
      <c r="B163" s="205"/>
      <c r="C163" s="449"/>
      <c r="D163" s="450"/>
      <c r="E163" s="331" t="s">
        <v>249</v>
      </c>
      <c r="F163" s="433" t="s">
        <v>353</v>
      </c>
      <c r="G163" s="433"/>
      <c r="H163" s="255">
        <v>50</v>
      </c>
      <c r="I163" s="210"/>
    </row>
    <row r="164" spans="2:9" ht="15" customHeight="1" x14ac:dyDescent="0.25">
      <c r="B164" s="205"/>
      <c r="C164" s="449"/>
      <c r="D164" s="450"/>
      <c r="E164" s="331" t="s">
        <v>249</v>
      </c>
      <c r="F164" s="433" t="s">
        <v>352</v>
      </c>
      <c r="G164" s="433"/>
      <c r="H164" s="255">
        <v>350</v>
      </c>
      <c r="I164" s="210"/>
    </row>
    <row r="165" spans="2:9" ht="15" customHeight="1" x14ac:dyDescent="0.25">
      <c r="B165" s="205"/>
      <c r="C165" s="449"/>
      <c r="D165" s="450"/>
      <c r="E165" s="331" t="s">
        <v>249</v>
      </c>
      <c r="F165" s="433" t="s">
        <v>323</v>
      </c>
      <c r="G165" s="433"/>
      <c r="H165" s="255">
        <v>350</v>
      </c>
      <c r="I165" s="210"/>
    </row>
    <row r="166" spans="2:9" ht="15" customHeight="1" x14ac:dyDescent="0.25">
      <c r="B166" s="205"/>
      <c r="C166" s="449"/>
      <c r="D166" s="450"/>
      <c r="E166" s="331" t="s">
        <v>249</v>
      </c>
      <c r="F166" s="433" t="s">
        <v>325</v>
      </c>
      <c r="G166" s="433"/>
      <c r="H166" s="255">
        <v>350</v>
      </c>
      <c r="I166" s="210"/>
    </row>
    <row r="167" spans="2:9" ht="15" customHeight="1" x14ac:dyDescent="0.25">
      <c r="B167" s="205"/>
      <c r="C167" s="449"/>
      <c r="D167" s="450"/>
      <c r="E167" s="331" t="s">
        <v>249</v>
      </c>
      <c r="F167" s="433" t="s">
        <v>351</v>
      </c>
      <c r="G167" s="433"/>
      <c r="H167" s="255">
        <v>100</v>
      </c>
      <c r="I167" s="210"/>
    </row>
    <row r="168" spans="2:9" ht="15" customHeight="1" x14ac:dyDescent="0.25">
      <c r="B168" s="205"/>
      <c r="C168" s="449"/>
      <c r="D168" s="450"/>
      <c r="E168" s="331" t="s">
        <v>249</v>
      </c>
      <c r="F168" s="433" t="s">
        <v>422</v>
      </c>
      <c r="G168" s="433"/>
      <c r="H168" s="255">
        <v>50</v>
      </c>
      <c r="I168" s="210"/>
    </row>
    <row r="169" spans="2:9" ht="15" customHeight="1" x14ac:dyDescent="0.25">
      <c r="B169" s="205"/>
      <c r="C169" s="449"/>
      <c r="D169" s="450"/>
      <c r="E169" s="331" t="s">
        <v>249</v>
      </c>
      <c r="F169" s="433" t="s">
        <v>324</v>
      </c>
      <c r="G169" s="433"/>
      <c r="H169" s="255">
        <v>150</v>
      </c>
      <c r="I169" s="210"/>
    </row>
    <row r="170" spans="2:9" ht="15" customHeight="1" x14ac:dyDescent="0.25">
      <c r="B170" s="205"/>
      <c r="C170" s="449"/>
      <c r="D170" s="450"/>
      <c r="E170" s="331" t="s">
        <v>249</v>
      </c>
      <c r="F170" s="433" t="s">
        <v>349</v>
      </c>
      <c r="G170" s="433"/>
      <c r="H170" s="255">
        <v>350</v>
      </c>
      <c r="I170" s="210"/>
    </row>
    <row r="171" spans="2:9" ht="15" customHeight="1" x14ac:dyDescent="0.25">
      <c r="B171" s="205"/>
      <c r="C171" s="449"/>
      <c r="D171" s="450"/>
      <c r="E171" s="331" t="s">
        <v>249</v>
      </c>
      <c r="F171" s="433" t="s">
        <v>348</v>
      </c>
      <c r="G171" s="433"/>
      <c r="H171" s="255">
        <v>350</v>
      </c>
      <c r="I171" s="210"/>
    </row>
    <row r="172" spans="2:9" ht="15" customHeight="1" x14ac:dyDescent="0.25">
      <c r="B172" s="205"/>
      <c r="C172" s="449"/>
      <c r="D172" s="450"/>
      <c r="E172" s="331" t="s">
        <v>249</v>
      </c>
      <c r="F172" s="433" t="s">
        <v>84</v>
      </c>
      <c r="G172" s="433"/>
      <c r="H172" s="255">
        <v>100</v>
      </c>
      <c r="I172" s="210"/>
    </row>
    <row r="173" spans="2:9" ht="15" customHeight="1" x14ac:dyDescent="0.25">
      <c r="B173" s="205"/>
      <c r="C173" s="449"/>
      <c r="D173" s="450"/>
      <c r="E173" s="331" t="s">
        <v>249</v>
      </c>
      <c r="F173" s="433" t="s">
        <v>423</v>
      </c>
      <c r="G173" s="433"/>
      <c r="H173" s="255">
        <v>250</v>
      </c>
      <c r="I173" s="210"/>
    </row>
    <row r="174" spans="2:9" ht="15" customHeight="1" x14ac:dyDescent="0.25">
      <c r="B174" s="205"/>
      <c r="C174" s="449"/>
      <c r="D174" s="450"/>
      <c r="E174" s="331" t="s">
        <v>249</v>
      </c>
      <c r="F174" s="433" t="s">
        <v>347</v>
      </c>
      <c r="G174" s="433"/>
      <c r="H174" s="255">
        <v>500</v>
      </c>
      <c r="I174" s="210"/>
    </row>
    <row r="175" spans="2:9" ht="15" customHeight="1" x14ac:dyDescent="0.25">
      <c r="B175" s="205"/>
      <c r="C175" s="449"/>
      <c r="D175" s="450"/>
      <c r="E175" s="331" t="s">
        <v>249</v>
      </c>
      <c r="F175" s="433" t="s">
        <v>346</v>
      </c>
      <c r="G175" s="433"/>
      <c r="H175" s="255">
        <v>420</v>
      </c>
      <c r="I175" s="210"/>
    </row>
    <row r="176" spans="2:9" ht="15" customHeight="1" x14ac:dyDescent="0.25">
      <c r="B176" s="205"/>
      <c r="C176" s="449"/>
      <c r="D176" s="450"/>
      <c r="E176" s="331" t="s">
        <v>249</v>
      </c>
      <c r="F176" s="433" t="s">
        <v>91</v>
      </c>
      <c r="G176" s="433"/>
      <c r="H176" s="255">
        <v>250</v>
      </c>
      <c r="I176" s="210"/>
    </row>
    <row r="177" spans="2:9" ht="15" customHeight="1" x14ac:dyDescent="0.25">
      <c r="B177" s="205"/>
      <c r="C177" s="449"/>
      <c r="D177" s="450"/>
      <c r="E177" s="331" t="s">
        <v>249</v>
      </c>
      <c r="F177" s="433" t="s">
        <v>327</v>
      </c>
      <c r="G177" s="433"/>
      <c r="H177" s="255">
        <v>120</v>
      </c>
      <c r="I177" s="210"/>
    </row>
    <row r="178" spans="2:9" ht="15" customHeight="1" x14ac:dyDescent="0.25">
      <c r="B178" s="205"/>
      <c r="C178" s="449"/>
      <c r="D178" s="450"/>
      <c r="E178" s="331" t="s">
        <v>249</v>
      </c>
      <c r="F178" s="433" t="s">
        <v>328</v>
      </c>
      <c r="G178" s="433"/>
      <c r="H178" s="255">
        <v>450</v>
      </c>
      <c r="I178" s="210"/>
    </row>
    <row r="179" spans="2:9" ht="15" customHeight="1" x14ac:dyDescent="0.25">
      <c r="B179" s="205"/>
      <c r="C179" s="449"/>
      <c r="D179" s="450"/>
      <c r="E179" s="331" t="s">
        <v>249</v>
      </c>
      <c r="F179" s="433" t="s">
        <v>345</v>
      </c>
      <c r="G179" s="433"/>
      <c r="H179" s="255">
        <v>100</v>
      </c>
      <c r="I179" s="210"/>
    </row>
    <row r="180" spans="2:9" ht="15" customHeight="1" x14ac:dyDescent="0.25">
      <c r="B180" s="205"/>
      <c r="C180" s="449"/>
      <c r="D180" s="450"/>
      <c r="E180" s="331" t="s">
        <v>249</v>
      </c>
      <c r="F180" s="433" t="s">
        <v>99</v>
      </c>
      <c r="G180" s="433"/>
      <c r="H180" s="255">
        <v>500</v>
      </c>
      <c r="I180" s="210"/>
    </row>
    <row r="181" spans="2:9" ht="15" customHeight="1" x14ac:dyDescent="0.25">
      <c r="B181" s="205"/>
      <c r="C181" s="449"/>
      <c r="D181" s="450"/>
      <c r="E181" s="331" t="s">
        <v>249</v>
      </c>
      <c r="F181" s="433" t="s">
        <v>344</v>
      </c>
      <c r="G181" s="433"/>
      <c r="H181" s="255">
        <v>250</v>
      </c>
      <c r="I181" s="210"/>
    </row>
    <row r="182" spans="2:9" ht="15" customHeight="1" x14ac:dyDescent="0.25">
      <c r="B182" s="205"/>
      <c r="C182" s="449"/>
      <c r="D182" s="450"/>
      <c r="E182" s="331" t="s">
        <v>249</v>
      </c>
      <c r="F182" s="433" t="s">
        <v>106</v>
      </c>
      <c r="G182" s="433"/>
      <c r="H182" s="255">
        <v>420</v>
      </c>
      <c r="I182" s="210"/>
    </row>
    <row r="183" spans="2:9" ht="15" customHeight="1" x14ac:dyDescent="0.25">
      <c r="B183" s="205"/>
      <c r="C183" s="449"/>
      <c r="D183" s="450"/>
      <c r="E183" s="331" t="s">
        <v>249</v>
      </c>
      <c r="F183" s="433" t="s">
        <v>343</v>
      </c>
      <c r="G183" s="433"/>
      <c r="H183" s="255">
        <v>100</v>
      </c>
      <c r="I183" s="210"/>
    </row>
    <row r="184" spans="2:9" ht="15" customHeight="1" x14ac:dyDescent="0.25">
      <c r="B184" s="205"/>
      <c r="C184" s="449"/>
      <c r="D184" s="450"/>
      <c r="E184" s="331" t="s">
        <v>249</v>
      </c>
      <c r="F184" s="433" t="s">
        <v>342</v>
      </c>
      <c r="G184" s="433"/>
      <c r="H184" s="255">
        <v>350</v>
      </c>
      <c r="I184" s="210"/>
    </row>
    <row r="185" spans="2:9" ht="15" customHeight="1" x14ac:dyDescent="0.25">
      <c r="B185" s="205"/>
      <c r="C185" s="449"/>
      <c r="D185" s="450"/>
      <c r="E185" s="331" t="s">
        <v>249</v>
      </c>
      <c r="F185" s="433" t="s">
        <v>331</v>
      </c>
      <c r="G185" s="433"/>
      <c r="H185" s="255">
        <v>250</v>
      </c>
      <c r="I185" s="210"/>
    </row>
    <row r="186" spans="2:9" ht="15" customHeight="1" x14ac:dyDescent="0.25">
      <c r="B186" s="205"/>
      <c r="C186" s="449"/>
      <c r="D186" s="450"/>
      <c r="E186" s="331" t="s">
        <v>249</v>
      </c>
      <c r="F186" s="433" t="s">
        <v>341</v>
      </c>
      <c r="G186" s="433"/>
      <c r="H186" s="255">
        <v>50</v>
      </c>
      <c r="I186" s="210"/>
    </row>
    <row r="187" spans="2:9" ht="15" customHeight="1" x14ac:dyDescent="0.25">
      <c r="B187" s="205"/>
      <c r="C187" s="449"/>
      <c r="D187" s="450"/>
      <c r="E187" s="331" t="s">
        <v>249</v>
      </c>
      <c r="F187" s="433" t="s">
        <v>115</v>
      </c>
      <c r="G187" s="433"/>
      <c r="H187" s="255">
        <v>250</v>
      </c>
      <c r="I187" s="210"/>
    </row>
    <row r="188" spans="2:9" ht="15" customHeight="1" x14ac:dyDescent="0.25">
      <c r="B188" s="205"/>
      <c r="C188" s="449"/>
      <c r="D188" s="450"/>
      <c r="E188" s="331" t="s">
        <v>249</v>
      </c>
      <c r="F188" s="433" t="s">
        <v>103</v>
      </c>
      <c r="G188" s="433"/>
      <c r="H188" s="255">
        <v>730</v>
      </c>
      <c r="I188" s="210"/>
    </row>
    <row r="189" spans="2:9" ht="15" customHeight="1" x14ac:dyDescent="0.25">
      <c r="B189" s="205"/>
      <c r="C189" s="449"/>
      <c r="D189" s="450"/>
      <c r="E189" s="331" t="s">
        <v>249</v>
      </c>
      <c r="F189" s="433" t="s">
        <v>105</v>
      </c>
      <c r="G189" s="433"/>
      <c r="H189" s="255">
        <v>550</v>
      </c>
      <c r="I189" s="210"/>
    </row>
    <row r="190" spans="2:9" ht="15" customHeight="1" x14ac:dyDescent="0.25">
      <c r="B190" s="205"/>
      <c r="C190" s="449"/>
      <c r="D190" s="450"/>
      <c r="E190" s="331" t="s">
        <v>249</v>
      </c>
      <c r="F190" s="433" t="s">
        <v>340</v>
      </c>
      <c r="G190" s="433"/>
      <c r="H190" s="255">
        <v>100</v>
      </c>
      <c r="I190" s="210"/>
    </row>
    <row r="191" spans="2:9" ht="15" customHeight="1" x14ac:dyDescent="0.25">
      <c r="B191" s="205"/>
      <c r="C191" s="449"/>
      <c r="D191" s="450"/>
      <c r="E191" s="331" t="s">
        <v>249</v>
      </c>
      <c r="F191" s="433" t="s">
        <v>108</v>
      </c>
      <c r="G191" s="433"/>
      <c r="H191" s="255">
        <v>250</v>
      </c>
      <c r="I191" s="210"/>
    </row>
    <row r="192" spans="2:9" ht="15" customHeight="1" x14ac:dyDescent="0.25">
      <c r="B192" s="205"/>
      <c r="C192" s="449"/>
      <c r="D192" s="450"/>
      <c r="E192" s="331" t="s">
        <v>249</v>
      </c>
      <c r="F192" s="433" t="s">
        <v>339</v>
      </c>
      <c r="G192" s="433"/>
      <c r="H192" s="255">
        <v>450</v>
      </c>
      <c r="I192" s="210"/>
    </row>
    <row r="193" spans="2:9" ht="15" customHeight="1" x14ac:dyDescent="0.25">
      <c r="B193" s="205"/>
      <c r="C193" s="449"/>
      <c r="D193" s="450"/>
      <c r="E193" s="331" t="s">
        <v>249</v>
      </c>
      <c r="F193" s="433" t="s">
        <v>338</v>
      </c>
      <c r="G193" s="433"/>
      <c r="H193" s="255">
        <v>340</v>
      </c>
      <c r="I193" s="210"/>
    </row>
    <row r="194" spans="2:9" ht="15" customHeight="1" x14ac:dyDescent="0.25">
      <c r="B194" s="205"/>
      <c r="C194" s="449"/>
      <c r="D194" s="450"/>
      <c r="E194" s="331" t="s">
        <v>249</v>
      </c>
      <c r="F194" s="433" t="s">
        <v>337</v>
      </c>
      <c r="G194" s="433"/>
      <c r="H194" s="255">
        <v>100</v>
      </c>
      <c r="I194" s="210"/>
    </row>
    <row r="195" spans="2:9" ht="15" customHeight="1" x14ac:dyDescent="0.25">
      <c r="B195" s="205"/>
      <c r="C195" s="449"/>
      <c r="D195" s="450"/>
      <c r="E195" s="331" t="s">
        <v>249</v>
      </c>
      <c r="F195" s="433" t="s">
        <v>336</v>
      </c>
      <c r="G195" s="433"/>
      <c r="H195" s="255">
        <v>420</v>
      </c>
      <c r="I195" s="210"/>
    </row>
    <row r="196" spans="2:9" ht="15" customHeight="1" x14ac:dyDescent="0.25">
      <c r="B196" s="205"/>
      <c r="C196" s="449"/>
      <c r="D196" s="450"/>
      <c r="E196" s="331" t="s">
        <v>249</v>
      </c>
      <c r="F196" s="433" t="s">
        <v>335</v>
      </c>
      <c r="G196" s="433"/>
      <c r="H196" s="255">
        <v>250</v>
      </c>
      <c r="I196" s="210"/>
    </row>
    <row r="197" spans="2:9" ht="15" customHeight="1" x14ac:dyDescent="0.25">
      <c r="B197" s="205"/>
      <c r="C197" s="449"/>
      <c r="D197" s="450"/>
      <c r="E197" s="331" t="s">
        <v>249</v>
      </c>
      <c r="F197" s="433" t="s">
        <v>334</v>
      </c>
      <c r="G197" s="433"/>
      <c r="H197" s="255">
        <v>275</v>
      </c>
      <c r="I197" s="210"/>
    </row>
    <row r="198" spans="2:9" ht="15" customHeight="1" x14ac:dyDescent="0.25">
      <c r="B198" s="205"/>
      <c r="C198" s="449"/>
      <c r="D198" s="450"/>
      <c r="E198" s="331" t="s">
        <v>249</v>
      </c>
      <c r="F198" s="433" t="s">
        <v>333</v>
      </c>
      <c r="G198" s="433"/>
      <c r="H198" s="255">
        <v>350</v>
      </c>
      <c r="I198" s="210"/>
    </row>
    <row r="199" spans="2:9" ht="15" customHeight="1" x14ac:dyDescent="0.25">
      <c r="B199" s="205"/>
      <c r="C199" s="452"/>
      <c r="D199" s="453"/>
      <c r="E199" s="331" t="s">
        <v>249</v>
      </c>
      <c r="F199" s="437" t="s">
        <v>332</v>
      </c>
      <c r="G199" s="437"/>
      <c r="H199" s="259">
        <v>340</v>
      </c>
      <c r="I199" s="210"/>
    </row>
    <row r="200" spans="2:9" ht="15" customHeight="1" x14ac:dyDescent="0.25">
      <c r="B200" s="205"/>
      <c r="C200" s="421" t="s">
        <v>44</v>
      </c>
      <c r="D200" s="422"/>
      <c r="E200" s="332" t="s">
        <v>44</v>
      </c>
      <c r="F200" s="438" t="s">
        <v>62</v>
      </c>
      <c r="G200" s="438"/>
      <c r="H200" s="260">
        <v>250</v>
      </c>
      <c r="I200" s="210"/>
    </row>
    <row r="201" spans="2:9" ht="15" customHeight="1" x14ac:dyDescent="0.25">
      <c r="B201" s="205"/>
      <c r="C201" s="423"/>
      <c r="D201" s="424"/>
      <c r="E201" s="332" t="s">
        <v>44</v>
      </c>
      <c r="F201" s="439" t="s">
        <v>63</v>
      </c>
      <c r="G201" s="439"/>
      <c r="H201" s="261">
        <v>350</v>
      </c>
      <c r="I201" s="210"/>
    </row>
    <row r="202" spans="2:9" ht="15" customHeight="1" x14ac:dyDescent="0.25">
      <c r="B202" s="205"/>
      <c r="C202" s="423"/>
      <c r="D202" s="424"/>
      <c r="E202" s="332" t="s">
        <v>44</v>
      </c>
      <c r="F202" s="439" t="s">
        <v>323</v>
      </c>
      <c r="G202" s="439"/>
      <c r="H202" s="261">
        <v>350</v>
      </c>
      <c r="I202" s="210"/>
    </row>
    <row r="203" spans="2:9" ht="15" customHeight="1" x14ac:dyDescent="0.25">
      <c r="B203" s="205"/>
      <c r="C203" s="423"/>
      <c r="D203" s="424"/>
      <c r="E203" s="332" t="s">
        <v>44</v>
      </c>
      <c r="F203" s="439" t="s">
        <v>64</v>
      </c>
      <c r="G203" s="439"/>
      <c r="H203" s="261">
        <v>650</v>
      </c>
      <c r="I203" s="210"/>
    </row>
    <row r="204" spans="2:9" ht="15" customHeight="1" x14ac:dyDescent="0.25">
      <c r="B204" s="205"/>
      <c r="C204" s="423"/>
      <c r="D204" s="424"/>
      <c r="E204" s="332" t="s">
        <v>44</v>
      </c>
      <c r="F204" s="439" t="s">
        <v>68</v>
      </c>
      <c r="G204" s="439"/>
      <c r="H204" s="261">
        <v>150</v>
      </c>
      <c r="I204" s="210"/>
    </row>
    <row r="205" spans="2:9" ht="15" customHeight="1" x14ac:dyDescent="0.25">
      <c r="B205" s="205"/>
      <c r="C205" s="423"/>
      <c r="D205" s="424"/>
      <c r="E205" s="332" t="s">
        <v>44</v>
      </c>
      <c r="F205" s="439" t="s">
        <v>325</v>
      </c>
      <c r="G205" s="439"/>
      <c r="H205" s="261">
        <v>350</v>
      </c>
      <c r="I205" s="210"/>
    </row>
    <row r="206" spans="2:9" ht="15" customHeight="1" x14ac:dyDescent="0.25">
      <c r="B206" s="205"/>
      <c r="C206" s="423"/>
      <c r="D206" s="424"/>
      <c r="E206" s="332" t="s">
        <v>44</v>
      </c>
      <c r="F206" s="439" t="s">
        <v>324</v>
      </c>
      <c r="G206" s="439"/>
      <c r="H206" s="261">
        <v>400</v>
      </c>
      <c r="I206" s="210"/>
    </row>
    <row r="207" spans="2:9" ht="15" customHeight="1" x14ac:dyDescent="0.25">
      <c r="B207" s="205"/>
      <c r="C207" s="423"/>
      <c r="D207" s="424"/>
      <c r="E207" s="332" t="s">
        <v>44</v>
      </c>
      <c r="F207" s="439" t="s">
        <v>76</v>
      </c>
      <c r="G207" s="439"/>
      <c r="H207" s="261">
        <v>350</v>
      </c>
      <c r="I207" s="210"/>
    </row>
    <row r="208" spans="2:9" ht="15" customHeight="1" x14ac:dyDescent="0.25">
      <c r="B208" s="205"/>
      <c r="C208" s="423"/>
      <c r="D208" s="424"/>
      <c r="E208" s="332" t="s">
        <v>44</v>
      </c>
      <c r="F208" s="439" t="s">
        <v>326</v>
      </c>
      <c r="G208" s="439"/>
      <c r="H208" s="261">
        <v>500</v>
      </c>
      <c r="I208" s="210"/>
    </row>
    <row r="209" spans="2:9" ht="15" customHeight="1" x14ac:dyDescent="0.25">
      <c r="B209" s="205"/>
      <c r="C209" s="423"/>
      <c r="D209" s="424"/>
      <c r="E209" s="332" t="s">
        <v>44</v>
      </c>
      <c r="F209" s="439" t="s">
        <v>93</v>
      </c>
      <c r="G209" s="439"/>
      <c r="H209" s="261">
        <v>250</v>
      </c>
      <c r="I209" s="210"/>
    </row>
    <row r="210" spans="2:9" ht="15" customHeight="1" x14ac:dyDescent="0.25">
      <c r="B210" s="205"/>
      <c r="C210" s="423"/>
      <c r="D210" s="424"/>
      <c r="E210" s="332" t="s">
        <v>44</v>
      </c>
      <c r="F210" s="439" t="s">
        <v>328</v>
      </c>
      <c r="G210" s="439"/>
      <c r="H210" s="261">
        <v>450</v>
      </c>
      <c r="I210" s="210"/>
    </row>
    <row r="211" spans="2:9" ht="15" customHeight="1" x14ac:dyDescent="0.25">
      <c r="B211" s="205"/>
      <c r="C211" s="423"/>
      <c r="D211" s="424"/>
      <c r="E211" s="332" t="s">
        <v>44</v>
      </c>
      <c r="F211" s="439" t="s">
        <v>329</v>
      </c>
      <c r="G211" s="439"/>
      <c r="H211" s="261">
        <v>300</v>
      </c>
      <c r="I211" s="210"/>
    </row>
    <row r="212" spans="2:9" ht="15" customHeight="1" x14ac:dyDescent="0.25">
      <c r="B212" s="205"/>
      <c r="C212" s="423"/>
      <c r="D212" s="424"/>
      <c r="E212" s="332" t="s">
        <v>44</v>
      </c>
      <c r="F212" s="439" t="s">
        <v>330</v>
      </c>
      <c r="G212" s="439"/>
      <c r="H212" s="261">
        <v>275</v>
      </c>
      <c r="I212" s="210"/>
    </row>
    <row r="213" spans="2:9" ht="15" customHeight="1" x14ac:dyDescent="0.25">
      <c r="B213" s="205"/>
      <c r="C213" s="423"/>
      <c r="D213" s="424"/>
      <c r="E213" s="332" t="s">
        <v>44</v>
      </c>
      <c r="F213" s="439" t="s">
        <v>331</v>
      </c>
      <c r="G213" s="439"/>
      <c r="H213" s="261">
        <v>250</v>
      </c>
      <c r="I213" s="210"/>
    </row>
    <row r="214" spans="2:9" ht="15" customHeight="1" x14ac:dyDescent="0.25">
      <c r="B214" s="205"/>
      <c r="C214" s="423"/>
      <c r="D214" s="424"/>
      <c r="E214" s="332" t="s">
        <v>44</v>
      </c>
      <c r="F214" s="439" t="s">
        <v>111</v>
      </c>
      <c r="G214" s="439"/>
      <c r="H214" s="261">
        <v>50</v>
      </c>
      <c r="I214" s="210"/>
    </row>
    <row r="215" spans="2:9" ht="15" customHeight="1" x14ac:dyDescent="0.25">
      <c r="B215" s="205"/>
      <c r="C215" s="423"/>
      <c r="D215" s="424"/>
      <c r="E215" s="332" t="s">
        <v>44</v>
      </c>
      <c r="F215" s="439" t="s">
        <v>112</v>
      </c>
      <c r="G215" s="439"/>
      <c r="H215" s="261">
        <v>250</v>
      </c>
      <c r="I215" s="210"/>
    </row>
    <row r="216" spans="2:9" ht="15" customHeight="1" x14ac:dyDescent="0.25">
      <c r="B216" s="205"/>
      <c r="C216" s="423"/>
      <c r="D216" s="424"/>
      <c r="E216" s="332" t="s">
        <v>44</v>
      </c>
      <c r="F216" s="439" t="s">
        <v>116</v>
      </c>
      <c r="G216" s="439"/>
      <c r="H216" s="261">
        <v>730</v>
      </c>
      <c r="I216" s="210"/>
    </row>
    <row r="217" spans="2:9" ht="15" customHeight="1" x14ac:dyDescent="0.25">
      <c r="B217" s="205"/>
      <c r="C217" s="423"/>
      <c r="D217" s="424"/>
      <c r="E217" s="332" t="s">
        <v>44</v>
      </c>
      <c r="F217" s="439" t="s">
        <v>117</v>
      </c>
      <c r="G217" s="439"/>
      <c r="H217" s="261">
        <v>550</v>
      </c>
      <c r="I217" s="210"/>
    </row>
    <row r="218" spans="2:9" ht="15" customHeight="1" x14ac:dyDescent="0.25">
      <c r="B218" s="205"/>
      <c r="C218" s="423"/>
      <c r="D218" s="424"/>
      <c r="E218" s="332" t="s">
        <v>44</v>
      </c>
      <c r="F218" s="439" t="s">
        <v>118</v>
      </c>
      <c r="G218" s="439"/>
      <c r="H218" s="261">
        <v>350</v>
      </c>
      <c r="I218" s="210"/>
    </row>
    <row r="219" spans="2:9" ht="15" customHeight="1" x14ac:dyDescent="0.25">
      <c r="B219" s="205"/>
      <c r="C219" s="423"/>
      <c r="D219" s="424"/>
      <c r="E219" s="332" t="s">
        <v>44</v>
      </c>
      <c r="F219" s="439" t="s">
        <v>108</v>
      </c>
      <c r="G219" s="439"/>
      <c r="H219" s="261">
        <v>100</v>
      </c>
      <c r="I219" s="210"/>
    </row>
    <row r="220" spans="2:9" ht="15" customHeight="1" x14ac:dyDescent="0.25">
      <c r="B220" s="205"/>
      <c r="C220" s="423"/>
      <c r="D220" s="424"/>
      <c r="E220" s="332" t="s">
        <v>44</v>
      </c>
      <c r="F220" s="439" t="s">
        <v>121</v>
      </c>
      <c r="G220" s="439"/>
      <c r="H220" s="261">
        <v>340</v>
      </c>
      <c r="I220" s="210"/>
    </row>
    <row r="221" spans="2:9" ht="15" customHeight="1" x14ac:dyDescent="0.25">
      <c r="B221" s="205"/>
      <c r="C221" s="423"/>
      <c r="D221" s="424"/>
      <c r="E221" s="332" t="s">
        <v>44</v>
      </c>
      <c r="F221" s="439" t="s">
        <v>120</v>
      </c>
      <c r="G221" s="439"/>
      <c r="H221" s="261">
        <v>340</v>
      </c>
      <c r="I221" s="210"/>
    </row>
    <row r="222" spans="2:9" ht="15" customHeight="1" x14ac:dyDescent="0.25">
      <c r="B222" s="205"/>
      <c r="C222" s="423"/>
      <c r="D222" s="424"/>
      <c r="E222" s="332" t="s">
        <v>44</v>
      </c>
      <c r="F222" s="439" t="s">
        <v>123</v>
      </c>
      <c r="G222" s="439"/>
      <c r="H222" s="261">
        <v>400</v>
      </c>
      <c r="I222" s="210"/>
    </row>
    <row r="223" spans="2:9" ht="15" customHeight="1" x14ac:dyDescent="0.25">
      <c r="B223" s="205"/>
      <c r="C223" s="423"/>
      <c r="D223" s="424"/>
      <c r="E223" s="332" t="s">
        <v>44</v>
      </c>
      <c r="F223" s="439" t="s">
        <v>125</v>
      </c>
      <c r="G223" s="439"/>
      <c r="H223" s="261">
        <v>350</v>
      </c>
      <c r="I223" s="210"/>
    </row>
    <row r="224" spans="2:9" ht="15.75" customHeight="1" x14ac:dyDescent="0.25">
      <c r="B224" s="205"/>
      <c r="C224" s="423"/>
      <c r="D224" s="424"/>
      <c r="E224" s="332" t="s">
        <v>44</v>
      </c>
      <c r="F224" s="439" t="s">
        <v>78</v>
      </c>
      <c r="G224" s="439"/>
      <c r="H224" s="261">
        <v>650</v>
      </c>
      <c r="I224" s="210"/>
    </row>
    <row r="225" spans="2:9" ht="15" customHeight="1" x14ac:dyDescent="0.25">
      <c r="B225" s="205"/>
      <c r="C225" s="423"/>
      <c r="D225" s="424"/>
      <c r="E225" s="332" t="s">
        <v>44</v>
      </c>
      <c r="F225" s="439" t="s">
        <v>82</v>
      </c>
      <c r="G225" s="439"/>
      <c r="H225" s="261">
        <v>50</v>
      </c>
      <c r="I225" s="210"/>
    </row>
    <row r="226" spans="2:9" ht="15" customHeight="1" x14ac:dyDescent="0.25">
      <c r="B226" s="205"/>
      <c r="C226" s="423"/>
      <c r="D226" s="424"/>
      <c r="E226" s="332" t="s">
        <v>44</v>
      </c>
      <c r="F226" s="439" t="s">
        <v>87</v>
      </c>
      <c r="G226" s="439"/>
      <c r="H226" s="261">
        <v>100</v>
      </c>
      <c r="I226" s="210"/>
    </row>
    <row r="227" spans="2:9" ht="15" customHeight="1" x14ac:dyDescent="0.25">
      <c r="B227" s="205"/>
      <c r="C227" s="423"/>
      <c r="D227" s="424"/>
      <c r="E227" s="332" t="s">
        <v>44</v>
      </c>
      <c r="F227" s="439" t="s">
        <v>95</v>
      </c>
      <c r="G227" s="439"/>
      <c r="H227" s="261">
        <v>350</v>
      </c>
      <c r="I227" s="210"/>
    </row>
    <row r="228" spans="2:9" ht="15" customHeight="1" x14ac:dyDescent="0.25">
      <c r="B228" s="205"/>
      <c r="C228" s="423"/>
      <c r="D228" s="424"/>
      <c r="E228" s="332" t="s">
        <v>44</v>
      </c>
      <c r="F228" s="439" t="s">
        <v>100</v>
      </c>
      <c r="G228" s="439"/>
      <c r="H228" s="261">
        <v>250</v>
      </c>
      <c r="I228" s="210"/>
    </row>
    <row r="229" spans="2:9" ht="15" customHeight="1" x14ac:dyDescent="0.25">
      <c r="B229" s="205"/>
      <c r="C229" s="423"/>
      <c r="D229" s="424"/>
      <c r="E229" s="332" t="s">
        <v>44</v>
      </c>
      <c r="F229" s="439" t="s">
        <v>101</v>
      </c>
      <c r="G229" s="439"/>
      <c r="H229" s="261">
        <v>150</v>
      </c>
      <c r="I229" s="210"/>
    </row>
    <row r="230" spans="2:9" ht="15" customHeight="1" x14ac:dyDescent="0.25">
      <c r="B230" s="205"/>
      <c r="C230" s="423"/>
      <c r="D230" s="424"/>
      <c r="E230" s="332" t="s">
        <v>44</v>
      </c>
      <c r="F230" s="439" t="s">
        <v>113</v>
      </c>
      <c r="G230" s="439"/>
      <c r="H230" s="261">
        <v>350</v>
      </c>
      <c r="I230" s="210"/>
    </row>
    <row r="231" spans="2:9" ht="15" customHeight="1" x14ac:dyDescent="0.25">
      <c r="B231" s="205"/>
      <c r="C231" s="423"/>
      <c r="D231" s="424"/>
      <c r="E231" s="332" t="s">
        <v>44</v>
      </c>
      <c r="F231" s="439" t="s">
        <v>66</v>
      </c>
      <c r="G231" s="439"/>
      <c r="H231" s="261">
        <v>550</v>
      </c>
      <c r="I231" s="210"/>
    </row>
    <row r="232" spans="2:9" ht="15" customHeight="1" x14ac:dyDescent="0.25">
      <c r="B232" s="205"/>
      <c r="C232" s="423"/>
      <c r="D232" s="424"/>
      <c r="E232" s="332" t="s">
        <v>44</v>
      </c>
      <c r="F232" s="439" t="s">
        <v>70</v>
      </c>
      <c r="G232" s="439"/>
      <c r="H232" s="261">
        <v>150</v>
      </c>
      <c r="I232" s="210"/>
    </row>
    <row r="233" spans="2:9" ht="15" customHeight="1" x14ac:dyDescent="0.25">
      <c r="B233" s="205"/>
      <c r="C233" s="423"/>
      <c r="D233" s="424"/>
      <c r="E233" s="332" t="s">
        <v>44</v>
      </c>
      <c r="F233" s="439" t="s">
        <v>74</v>
      </c>
      <c r="G233" s="439"/>
      <c r="H233" s="261">
        <v>420</v>
      </c>
      <c r="I233" s="210"/>
    </row>
    <row r="234" spans="2:9" ht="15" customHeight="1" x14ac:dyDescent="0.25">
      <c r="B234" s="205"/>
      <c r="C234" s="423"/>
      <c r="D234" s="424"/>
      <c r="E234" s="332" t="s">
        <v>44</v>
      </c>
      <c r="F234" s="439" t="s">
        <v>80</v>
      </c>
      <c r="G234" s="439"/>
      <c r="H234" s="261">
        <v>350</v>
      </c>
      <c r="I234" s="210"/>
    </row>
    <row r="235" spans="2:9" ht="15" customHeight="1" x14ac:dyDescent="0.25">
      <c r="B235" s="205"/>
      <c r="C235" s="423"/>
      <c r="D235" s="424"/>
      <c r="E235" s="332" t="s">
        <v>44</v>
      </c>
      <c r="F235" s="439" t="s">
        <v>84</v>
      </c>
      <c r="G235" s="439"/>
      <c r="H235" s="261">
        <v>250</v>
      </c>
      <c r="I235" s="210"/>
    </row>
    <row r="236" spans="2:9" ht="15" customHeight="1" x14ac:dyDescent="0.25">
      <c r="B236" s="205"/>
      <c r="C236" s="423"/>
      <c r="D236" s="424"/>
      <c r="E236" s="332" t="s">
        <v>44</v>
      </c>
      <c r="F236" s="439" t="s">
        <v>89</v>
      </c>
      <c r="G236" s="439"/>
      <c r="H236" s="261">
        <v>420</v>
      </c>
      <c r="I236" s="210"/>
    </row>
    <row r="237" spans="2:9" ht="15" customHeight="1" x14ac:dyDescent="0.25">
      <c r="B237" s="205"/>
      <c r="C237" s="423"/>
      <c r="D237" s="424"/>
      <c r="E237" s="332" t="s">
        <v>44</v>
      </c>
      <c r="F237" s="439" t="s">
        <v>91</v>
      </c>
      <c r="G237" s="439"/>
      <c r="H237" s="261">
        <v>250</v>
      </c>
      <c r="I237" s="210"/>
    </row>
    <row r="238" spans="2:9" ht="15" customHeight="1" x14ac:dyDescent="0.25">
      <c r="B238" s="205"/>
      <c r="C238" s="423"/>
      <c r="D238" s="424"/>
      <c r="E238" s="332" t="s">
        <v>44</v>
      </c>
      <c r="F238" s="439" t="s">
        <v>99</v>
      </c>
      <c r="G238" s="439"/>
      <c r="H238" s="261">
        <v>500</v>
      </c>
      <c r="I238" s="210"/>
    </row>
    <row r="239" spans="2:9" ht="15" customHeight="1" x14ac:dyDescent="0.25">
      <c r="B239" s="205"/>
      <c r="C239" s="423"/>
      <c r="D239" s="424"/>
      <c r="E239" s="332" t="s">
        <v>44</v>
      </c>
      <c r="F239" s="439" t="s">
        <v>104</v>
      </c>
      <c r="G239" s="439"/>
      <c r="H239" s="261">
        <v>420</v>
      </c>
      <c r="I239" s="210"/>
    </row>
    <row r="240" spans="2:9" ht="15" customHeight="1" x14ac:dyDescent="0.25">
      <c r="B240" s="205"/>
      <c r="C240" s="423"/>
      <c r="D240" s="424"/>
      <c r="E240" s="332" t="s">
        <v>44</v>
      </c>
      <c r="F240" s="439" t="s">
        <v>106</v>
      </c>
      <c r="G240" s="439"/>
      <c r="H240" s="261">
        <v>420</v>
      </c>
      <c r="I240" s="210"/>
    </row>
    <row r="241" spans="2:9" ht="15" customHeight="1" x14ac:dyDescent="0.25">
      <c r="B241" s="205"/>
      <c r="C241" s="423"/>
      <c r="D241" s="424"/>
      <c r="E241" s="332" t="s">
        <v>44</v>
      </c>
      <c r="F241" s="439" t="s">
        <v>107</v>
      </c>
      <c r="G241" s="439"/>
      <c r="H241" s="261">
        <v>200</v>
      </c>
      <c r="I241" s="210"/>
    </row>
    <row r="242" spans="2:9" ht="15" customHeight="1" x14ac:dyDescent="0.25">
      <c r="B242" s="205"/>
      <c r="C242" s="423"/>
      <c r="D242" s="424"/>
      <c r="E242" s="332" t="s">
        <v>44</v>
      </c>
      <c r="F242" s="439" t="s">
        <v>109</v>
      </c>
      <c r="G242" s="439"/>
      <c r="H242" s="261">
        <v>250</v>
      </c>
      <c r="I242" s="210"/>
    </row>
    <row r="243" spans="2:9" ht="15" customHeight="1" x14ac:dyDescent="0.25">
      <c r="B243" s="205"/>
      <c r="C243" s="423"/>
      <c r="D243" s="424"/>
      <c r="E243" s="332" t="s">
        <v>44</v>
      </c>
      <c r="F243" s="439" t="s">
        <v>110</v>
      </c>
      <c r="G243" s="439"/>
      <c r="H243" s="261">
        <v>200</v>
      </c>
      <c r="I243" s="210"/>
    </row>
    <row r="244" spans="2:9" ht="15" customHeight="1" x14ac:dyDescent="0.25">
      <c r="B244" s="205"/>
      <c r="C244" s="423"/>
      <c r="D244" s="424"/>
      <c r="E244" s="332" t="s">
        <v>44</v>
      </c>
      <c r="F244" s="439" t="s">
        <v>115</v>
      </c>
      <c r="G244" s="439"/>
      <c r="H244" s="261">
        <v>400</v>
      </c>
      <c r="I244" s="210"/>
    </row>
    <row r="245" spans="2:9" ht="15" customHeight="1" x14ac:dyDescent="0.25">
      <c r="B245" s="205"/>
      <c r="C245" s="423"/>
      <c r="D245" s="424"/>
      <c r="E245" s="332" t="s">
        <v>44</v>
      </c>
      <c r="F245" s="439" t="s">
        <v>119</v>
      </c>
      <c r="G245" s="439"/>
      <c r="H245" s="261">
        <v>420</v>
      </c>
      <c r="I245" s="210"/>
    </row>
    <row r="246" spans="2:9" ht="15" customHeight="1" x14ac:dyDescent="0.25">
      <c r="B246" s="205"/>
      <c r="C246" s="423"/>
      <c r="D246" s="424"/>
      <c r="E246" s="332" t="s">
        <v>44</v>
      </c>
      <c r="F246" s="439" t="s">
        <v>122</v>
      </c>
      <c r="G246" s="439"/>
      <c r="H246" s="261">
        <v>150</v>
      </c>
      <c r="I246" s="210"/>
    </row>
    <row r="247" spans="2:9" ht="15" customHeight="1" x14ac:dyDescent="0.25">
      <c r="B247" s="205"/>
      <c r="C247" s="423"/>
      <c r="D247" s="424"/>
      <c r="E247" s="332" t="s">
        <v>44</v>
      </c>
      <c r="F247" s="439" t="s">
        <v>124</v>
      </c>
      <c r="G247" s="439"/>
      <c r="H247" s="261">
        <v>250</v>
      </c>
      <c r="I247" s="210"/>
    </row>
    <row r="248" spans="2:9" ht="15" customHeight="1" x14ac:dyDescent="0.25">
      <c r="B248" s="205"/>
      <c r="C248" s="423"/>
      <c r="D248" s="424"/>
      <c r="E248" s="332" t="s">
        <v>44</v>
      </c>
      <c r="F248" s="439" t="s">
        <v>126</v>
      </c>
      <c r="G248" s="439"/>
      <c r="H248" s="261">
        <v>250</v>
      </c>
      <c r="I248" s="210"/>
    </row>
    <row r="249" spans="2:9" ht="15" customHeight="1" x14ac:dyDescent="0.25">
      <c r="B249" s="205"/>
      <c r="C249" s="423"/>
      <c r="D249" s="424"/>
      <c r="E249" s="332" t="s">
        <v>44</v>
      </c>
      <c r="F249" s="439" t="s">
        <v>327</v>
      </c>
      <c r="G249" s="439"/>
      <c r="H249" s="261">
        <v>120</v>
      </c>
      <c r="I249" s="210"/>
    </row>
    <row r="250" spans="2:9" ht="15" customHeight="1" x14ac:dyDescent="0.25">
      <c r="B250" s="205"/>
      <c r="C250" s="425"/>
      <c r="D250" s="426"/>
      <c r="E250" s="332" t="s">
        <v>44</v>
      </c>
      <c r="F250" s="455" t="s">
        <v>102</v>
      </c>
      <c r="G250" s="456"/>
      <c r="H250" s="261">
        <v>250</v>
      </c>
      <c r="I250" s="210"/>
    </row>
    <row r="251" spans="2:9" ht="15" customHeight="1" x14ac:dyDescent="0.25">
      <c r="B251" s="205"/>
      <c r="C251" s="440" t="s">
        <v>250</v>
      </c>
      <c r="D251" s="441"/>
      <c r="E251" s="332" t="s">
        <v>250</v>
      </c>
      <c r="F251" s="342" t="s">
        <v>252</v>
      </c>
      <c r="G251" s="337"/>
      <c r="H251" s="260">
        <v>530</v>
      </c>
      <c r="I251" s="210"/>
    </row>
    <row r="252" spans="2:9" ht="15" customHeight="1" x14ac:dyDescent="0.25">
      <c r="B252" s="205"/>
      <c r="C252" s="442"/>
      <c r="D252" s="443"/>
      <c r="E252" s="332" t="s">
        <v>250</v>
      </c>
      <c r="F252" s="338" t="s">
        <v>253</v>
      </c>
      <c r="G252" s="339"/>
      <c r="H252" s="336">
        <v>550</v>
      </c>
      <c r="I252" s="210"/>
    </row>
    <row r="253" spans="2:9" ht="15" customHeight="1" x14ac:dyDescent="0.25">
      <c r="B253" s="205"/>
      <c r="C253" s="442"/>
      <c r="D253" s="443"/>
      <c r="E253" s="332" t="s">
        <v>250</v>
      </c>
      <c r="F253" s="338" t="s">
        <v>254</v>
      </c>
      <c r="G253" s="339"/>
      <c r="H253" s="261">
        <v>500</v>
      </c>
      <c r="I253" s="210"/>
    </row>
    <row r="254" spans="2:9" ht="15" customHeight="1" x14ac:dyDescent="0.25">
      <c r="B254" s="205"/>
      <c r="C254" s="442"/>
      <c r="D254" s="443"/>
      <c r="E254" s="332" t="s">
        <v>250</v>
      </c>
      <c r="F254" s="338" t="s">
        <v>255</v>
      </c>
      <c r="G254" s="339"/>
      <c r="H254" s="261">
        <v>350</v>
      </c>
      <c r="I254" s="210"/>
    </row>
    <row r="255" spans="2:9" ht="15" customHeight="1" x14ac:dyDescent="0.25">
      <c r="B255" s="205"/>
      <c r="C255" s="442"/>
      <c r="D255" s="443"/>
      <c r="E255" s="332" t="s">
        <v>250</v>
      </c>
      <c r="F255" s="338" t="s">
        <v>256</v>
      </c>
      <c r="G255" s="339"/>
      <c r="H255" s="261">
        <v>300</v>
      </c>
      <c r="I255" s="210"/>
    </row>
    <row r="256" spans="2:9" ht="15" customHeight="1" x14ac:dyDescent="0.25">
      <c r="B256" s="205"/>
      <c r="C256" s="442"/>
      <c r="D256" s="443"/>
      <c r="E256" s="332" t="s">
        <v>250</v>
      </c>
      <c r="F256" s="338" t="s">
        <v>257</v>
      </c>
      <c r="G256" s="339"/>
      <c r="H256" s="261">
        <v>250</v>
      </c>
      <c r="I256" s="210"/>
    </row>
    <row r="257" spans="2:9" ht="15" customHeight="1" x14ac:dyDescent="0.25">
      <c r="B257" s="205"/>
      <c r="C257" s="442"/>
      <c r="D257" s="443"/>
      <c r="E257" s="332" t="s">
        <v>250</v>
      </c>
      <c r="F257" s="338" t="s">
        <v>258</v>
      </c>
      <c r="G257" s="339"/>
      <c r="H257" s="261">
        <v>475</v>
      </c>
      <c r="I257" s="210"/>
    </row>
    <row r="258" spans="2:9" ht="15" customHeight="1" x14ac:dyDescent="0.25">
      <c r="B258" s="205"/>
      <c r="C258" s="442"/>
      <c r="D258" s="443"/>
      <c r="E258" s="332" t="s">
        <v>250</v>
      </c>
      <c r="F258" s="338" t="s">
        <v>259</v>
      </c>
      <c r="G258" s="339"/>
      <c r="H258" s="261">
        <v>350</v>
      </c>
      <c r="I258" s="210"/>
    </row>
    <row r="259" spans="2:9" ht="15" customHeight="1" x14ac:dyDescent="0.25">
      <c r="B259" s="205"/>
      <c r="C259" s="442"/>
      <c r="D259" s="443"/>
      <c r="E259" s="332" t="s">
        <v>250</v>
      </c>
      <c r="F259" s="338" t="s">
        <v>260</v>
      </c>
      <c r="G259" s="339"/>
      <c r="H259" s="261">
        <v>350</v>
      </c>
      <c r="I259" s="210"/>
    </row>
    <row r="260" spans="2:9" ht="15" customHeight="1" x14ac:dyDescent="0.25">
      <c r="B260" s="205"/>
      <c r="C260" s="442"/>
      <c r="D260" s="443"/>
      <c r="E260" s="332" t="s">
        <v>250</v>
      </c>
      <c r="F260" s="338" t="s">
        <v>261</v>
      </c>
      <c r="G260" s="339"/>
      <c r="H260" s="261">
        <v>780</v>
      </c>
      <c r="I260" s="210"/>
    </row>
    <row r="261" spans="2:9" ht="15" customHeight="1" x14ac:dyDescent="0.25">
      <c r="B261" s="205"/>
      <c r="C261" s="442"/>
      <c r="D261" s="443"/>
      <c r="E261" s="332" t="s">
        <v>250</v>
      </c>
      <c r="F261" s="338" t="s">
        <v>262</v>
      </c>
      <c r="G261" s="339"/>
      <c r="H261" s="261">
        <v>250</v>
      </c>
      <c r="I261" s="210"/>
    </row>
    <row r="262" spans="2:9" ht="15" customHeight="1" x14ac:dyDescent="0.25">
      <c r="B262" s="205"/>
      <c r="C262" s="442"/>
      <c r="D262" s="443"/>
      <c r="E262" s="332" t="s">
        <v>250</v>
      </c>
      <c r="F262" s="338" t="s">
        <v>263</v>
      </c>
      <c r="G262" s="339"/>
      <c r="H262" s="261">
        <v>400</v>
      </c>
      <c r="I262" s="210"/>
    </row>
    <row r="263" spans="2:9" ht="15" customHeight="1" x14ac:dyDescent="0.25">
      <c r="B263" s="205"/>
      <c r="C263" s="442"/>
      <c r="D263" s="443"/>
      <c r="E263" s="332" t="s">
        <v>250</v>
      </c>
      <c r="F263" s="338" t="s">
        <v>264</v>
      </c>
      <c r="G263" s="339"/>
      <c r="H263" s="261">
        <v>800</v>
      </c>
      <c r="I263" s="210"/>
    </row>
    <row r="264" spans="2:9" ht="15" customHeight="1" x14ac:dyDescent="0.25">
      <c r="B264" s="205"/>
      <c r="C264" s="442"/>
      <c r="D264" s="443"/>
      <c r="E264" s="332" t="s">
        <v>250</v>
      </c>
      <c r="F264" s="338" t="s">
        <v>265</v>
      </c>
      <c r="G264" s="339"/>
      <c r="H264" s="261">
        <v>350</v>
      </c>
      <c r="I264" s="210"/>
    </row>
    <row r="265" spans="2:9" ht="15" customHeight="1" x14ac:dyDescent="0.25">
      <c r="B265" s="205"/>
      <c r="C265" s="442"/>
      <c r="D265" s="443"/>
      <c r="E265" s="332" t="s">
        <v>250</v>
      </c>
      <c r="F265" s="338" t="s">
        <v>266</v>
      </c>
      <c r="G265" s="339"/>
      <c r="H265" s="261">
        <v>350</v>
      </c>
      <c r="I265" s="210"/>
    </row>
    <row r="266" spans="2:9" ht="15" customHeight="1" x14ac:dyDescent="0.25">
      <c r="B266" s="205"/>
      <c r="C266" s="442"/>
      <c r="D266" s="443"/>
      <c r="E266" s="332" t="s">
        <v>250</v>
      </c>
      <c r="F266" s="338" t="s">
        <v>267</v>
      </c>
      <c r="G266" s="339"/>
      <c r="H266" s="261">
        <v>650</v>
      </c>
      <c r="I266" s="210"/>
    </row>
    <row r="267" spans="2:9" ht="15" customHeight="1" x14ac:dyDescent="0.25">
      <c r="B267" s="205"/>
      <c r="C267" s="442"/>
      <c r="D267" s="443"/>
      <c r="E267" s="332" t="s">
        <v>250</v>
      </c>
      <c r="F267" s="338" t="s">
        <v>268</v>
      </c>
      <c r="G267" s="339"/>
      <c r="H267" s="261">
        <v>350</v>
      </c>
      <c r="I267" s="210"/>
    </row>
    <row r="268" spans="2:9" ht="15" customHeight="1" x14ac:dyDescent="0.25">
      <c r="B268" s="205"/>
      <c r="C268" s="442"/>
      <c r="D268" s="443"/>
      <c r="E268" s="332" t="s">
        <v>250</v>
      </c>
      <c r="F268" s="338" t="s">
        <v>269</v>
      </c>
      <c r="G268" s="339"/>
      <c r="H268" s="261">
        <v>250</v>
      </c>
      <c r="I268" s="210"/>
    </row>
    <row r="269" spans="2:9" ht="15" customHeight="1" x14ac:dyDescent="0.25">
      <c r="B269" s="205"/>
      <c r="C269" s="442"/>
      <c r="D269" s="443"/>
      <c r="E269" s="332" t="s">
        <v>250</v>
      </c>
      <c r="F269" s="338" t="s">
        <v>270</v>
      </c>
      <c r="G269" s="339"/>
      <c r="H269" s="261">
        <v>250</v>
      </c>
      <c r="I269" s="210"/>
    </row>
    <row r="270" spans="2:9" ht="15" customHeight="1" x14ac:dyDescent="0.25">
      <c r="B270" s="205"/>
      <c r="C270" s="442"/>
      <c r="D270" s="443"/>
      <c r="E270" s="332" t="s">
        <v>250</v>
      </c>
      <c r="F270" s="338" t="s">
        <v>271</v>
      </c>
      <c r="G270" s="339"/>
      <c r="H270" s="261">
        <v>650</v>
      </c>
      <c r="I270" s="210"/>
    </row>
    <row r="271" spans="2:9" ht="15" customHeight="1" x14ac:dyDescent="0.25">
      <c r="B271" s="205"/>
      <c r="C271" s="442"/>
      <c r="D271" s="443"/>
      <c r="E271" s="332" t="s">
        <v>250</v>
      </c>
      <c r="F271" s="338" t="s">
        <v>272</v>
      </c>
      <c r="G271" s="339"/>
      <c r="H271" s="261">
        <v>500</v>
      </c>
      <c r="I271" s="210"/>
    </row>
    <row r="272" spans="2:9" ht="15" customHeight="1" x14ac:dyDescent="0.25">
      <c r="B272" s="205"/>
      <c r="C272" s="442"/>
      <c r="D272" s="443"/>
      <c r="E272" s="332" t="s">
        <v>250</v>
      </c>
      <c r="F272" s="338" t="s">
        <v>273</v>
      </c>
      <c r="G272" s="339"/>
      <c r="H272" s="261">
        <v>550</v>
      </c>
      <c r="I272" s="210"/>
    </row>
    <row r="273" spans="2:9" ht="15" customHeight="1" x14ac:dyDescent="0.25">
      <c r="B273" s="205"/>
      <c r="C273" s="442"/>
      <c r="D273" s="443"/>
      <c r="E273" s="332" t="s">
        <v>250</v>
      </c>
      <c r="F273" s="338" t="s">
        <v>274</v>
      </c>
      <c r="G273" s="339"/>
      <c r="H273" s="261">
        <v>420</v>
      </c>
      <c r="I273" s="210"/>
    </row>
    <row r="274" spans="2:9" ht="15" customHeight="1" x14ac:dyDescent="0.25">
      <c r="B274" s="205"/>
      <c r="C274" s="442"/>
      <c r="D274" s="443"/>
      <c r="E274" s="332" t="s">
        <v>250</v>
      </c>
      <c r="F274" s="338" t="s">
        <v>275</v>
      </c>
      <c r="G274" s="339"/>
      <c r="H274" s="261">
        <v>780</v>
      </c>
      <c r="I274" s="210"/>
    </row>
    <row r="275" spans="2:9" ht="15" customHeight="1" x14ac:dyDescent="0.25">
      <c r="B275" s="205"/>
      <c r="C275" s="442"/>
      <c r="D275" s="443"/>
      <c r="E275" s="332" t="s">
        <v>250</v>
      </c>
      <c r="F275" s="338" t="s">
        <v>276</v>
      </c>
      <c r="G275" s="339"/>
      <c r="H275" s="261">
        <v>340</v>
      </c>
      <c r="I275" s="210"/>
    </row>
    <row r="276" spans="2:9" ht="15" customHeight="1" x14ac:dyDescent="0.25">
      <c r="B276" s="205"/>
      <c r="C276" s="442"/>
      <c r="D276" s="443"/>
      <c r="E276" s="332" t="s">
        <v>250</v>
      </c>
      <c r="F276" s="338" t="s">
        <v>277</v>
      </c>
      <c r="G276" s="339"/>
      <c r="H276" s="261">
        <v>730</v>
      </c>
      <c r="I276" s="210"/>
    </row>
    <row r="277" spans="2:9" ht="15" customHeight="1" x14ac:dyDescent="0.25">
      <c r="B277" s="205"/>
      <c r="C277" s="442"/>
      <c r="D277" s="443"/>
      <c r="E277" s="332" t="s">
        <v>250</v>
      </c>
      <c r="F277" s="338" t="s">
        <v>278</v>
      </c>
      <c r="G277" s="339"/>
      <c r="H277" s="261">
        <v>550</v>
      </c>
      <c r="I277" s="210"/>
    </row>
    <row r="278" spans="2:9" ht="15" customHeight="1" x14ac:dyDescent="0.25">
      <c r="B278" s="205"/>
      <c r="C278" s="442"/>
      <c r="D278" s="443"/>
      <c r="E278" s="332" t="s">
        <v>250</v>
      </c>
      <c r="F278" s="338" t="s">
        <v>279</v>
      </c>
      <c r="G278" s="339"/>
      <c r="H278" s="261">
        <v>680</v>
      </c>
      <c r="I278" s="210"/>
    </row>
    <row r="279" spans="2:9" ht="15" customHeight="1" x14ac:dyDescent="0.25">
      <c r="B279" s="205"/>
      <c r="C279" s="442"/>
      <c r="D279" s="443"/>
      <c r="E279" s="332" t="s">
        <v>250</v>
      </c>
      <c r="F279" s="338" t="s">
        <v>280</v>
      </c>
      <c r="G279" s="339"/>
      <c r="H279" s="261">
        <v>550</v>
      </c>
      <c r="I279" s="210"/>
    </row>
    <row r="280" spans="2:9" ht="15" customHeight="1" x14ac:dyDescent="0.25">
      <c r="B280" s="205"/>
      <c r="C280" s="442"/>
      <c r="D280" s="443"/>
      <c r="E280" s="332" t="s">
        <v>250</v>
      </c>
      <c r="F280" s="338" t="s">
        <v>281</v>
      </c>
      <c r="G280" s="339"/>
      <c r="H280" s="261">
        <v>350</v>
      </c>
      <c r="I280" s="210"/>
    </row>
    <row r="281" spans="2:9" ht="15" customHeight="1" x14ac:dyDescent="0.25">
      <c r="B281" s="205"/>
      <c r="C281" s="442"/>
      <c r="D281" s="443"/>
      <c r="E281" s="332" t="s">
        <v>250</v>
      </c>
      <c r="F281" s="338" t="s">
        <v>282</v>
      </c>
      <c r="G281" s="339"/>
      <c r="H281" s="261">
        <v>725</v>
      </c>
      <c r="I281" s="210"/>
    </row>
    <row r="282" spans="2:9" ht="15" customHeight="1" x14ac:dyDescent="0.25">
      <c r="B282" s="205"/>
      <c r="C282" s="442"/>
      <c r="D282" s="443"/>
      <c r="E282" s="332" t="s">
        <v>250</v>
      </c>
      <c r="F282" s="338" t="s">
        <v>283</v>
      </c>
      <c r="G282" s="339"/>
      <c r="H282" s="261">
        <v>450</v>
      </c>
      <c r="I282" s="210"/>
    </row>
    <row r="283" spans="2:9" ht="15" customHeight="1" x14ac:dyDescent="0.25">
      <c r="B283" s="205"/>
      <c r="C283" s="442"/>
      <c r="D283" s="443"/>
      <c r="E283" s="332" t="s">
        <v>250</v>
      </c>
      <c r="F283" s="338" t="s">
        <v>284</v>
      </c>
      <c r="G283" s="339"/>
      <c r="H283" s="261">
        <v>350</v>
      </c>
      <c r="I283" s="210"/>
    </row>
    <row r="284" spans="2:9" ht="15" customHeight="1" x14ac:dyDescent="0.25">
      <c r="B284" s="205"/>
      <c r="C284" s="442"/>
      <c r="D284" s="443"/>
      <c r="E284" s="332" t="s">
        <v>250</v>
      </c>
      <c r="F284" s="338" t="s">
        <v>285</v>
      </c>
      <c r="G284" s="339"/>
      <c r="H284" s="261">
        <v>120</v>
      </c>
      <c r="I284" s="210"/>
    </row>
    <row r="285" spans="2:9" ht="15" customHeight="1" x14ac:dyDescent="0.25">
      <c r="B285" s="205"/>
      <c r="C285" s="442"/>
      <c r="D285" s="443"/>
      <c r="E285" s="332" t="s">
        <v>250</v>
      </c>
      <c r="F285" s="338" t="s">
        <v>286</v>
      </c>
      <c r="G285" s="339"/>
      <c r="H285" s="261">
        <v>300</v>
      </c>
      <c r="I285" s="210"/>
    </row>
    <row r="286" spans="2:9" ht="15" customHeight="1" x14ac:dyDescent="0.25">
      <c r="B286" s="205"/>
      <c r="C286" s="442"/>
      <c r="D286" s="443"/>
      <c r="E286" s="332" t="s">
        <v>250</v>
      </c>
      <c r="F286" s="338" t="s">
        <v>287</v>
      </c>
      <c r="G286" s="339"/>
      <c r="H286" s="261">
        <v>250</v>
      </c>
      <c r="I286" s="210"/>
    </row>
    <row r="287" spans="2:9" ht="15" customHeight="1" x14ac:dyDescent="0.25">
      <c r="B287" s="205"/>
      <c r="C287" s="442"/>
      <c r="D287" s="443"/>
      <c r="E287" s="332" t="s">
        <v>250</v>
      </c>
      <c r="F287" s="338" t="s">
        <v>288</v>
      </c>
      <c r="G287" s="339"/>
      <c r="H287" s="261">
        <v>450</v>
      </c>
      <c r="I287" s="210"/>
    </row>
    <row r="288" spans="2:9" ht="15" customHeight="1" x14ac:dyDescent="0.25">
      <c r="B288" s="205"/>
      <c r="C288" s="442"/>
      <c r="D288" s="443"/>
      <c r="E288" s="332" t="s">
        <v>250</v>
      </c>
      <c r="F288" s="338" t="s">
        <v>289</v>
      </c>
      <c r="G288" s="339"/>
      <c r="H288" s="261">
        <v>420</v>
      </c>
      <c r="I288" s="210"/>
    </row>
    <row r="289" spans="2:9" ht="15" customHeight="1" x14ac:dyDescent="0.25">
      <c r="B289" s="205"/>
      <c r="C289" s="442"/>
      <c r="D289" s="443"/>
      <c r="E289" s="332" t="s">
        <v>250</v>
      </c>
      <c r="F289" s="338" t="s">
        <v>290</v>
      </c>
      <c r="G289" s="339"/>
      <c r="H289" s="261">
        <v>350</v>
      </c>
      <c r="I289" s="210"/>
    </row>
    <row r="290" spans="2:9" ht="15" customHeight="1" x14ac:dyDescent="0.25">
      <c r="B290" s="205"/>
      <c r="C290" s="442"/>
      <c r="D290" s="443"/>
      <c r="E290" s="332" t="s">
        <v>250</v>
      </c>
      <c r="F290" s="338" t="s">
        <v>291</v>
      </c>
      <c r="G290" s="339"/>
      <c r="H290" s="261">
        <v>400</v>
      </c>
      <c r="I290" s="210"/>
    </row>
    <row r="291" spans="2:9" ht="15" customHeight="1" x14ac:dyDescent="0.25">
      <c r="B291" s="205"/>
      <c r="C291" s="442"/>
      <c r="D291" s="443"/>
      <c r="E291" s="332" t="s">
        <v>250</v>
      </c>
      <c r="F291" s="338" t="s">
        <v>292</v>
      </c>
      <c r="G291" s="339"/>
      <c r="H291" s="261">
        <v>250</v>
      </c>
      <c r="I291" s="210"/>
    </row>
    <row r="292" spans="2:9" ht="15" customHeight="1" x14ac:dyDescent="0.25">
      <c r="B292" s="205"/>
      <c r="C292" s="442"/>
      <c r="D292" s="443"/>
      <c r="E292" s="332" t="s">
        <v>250</v>
      </c>
      <c r="F292" s="338" t="s">
        <v>293</v>
      </c>
      <c r="G292" s="339"/>
      <c r="H292" s="261">
        <v>200</v>
      </c>
      <c r="I292" s="210"/>
    </row>
    <row r="293" spans="2:9" ht="15" customHeight="1" x14ac:dyDescent="0.25">
      <c r="B293" s="205"/>
      <c r="C293" s="442"/>
      <c r="D293" s="443"/>
      <c r="E293" s="332" t="s">
        <v>250</v>
      </c>
      <c r="F293" s="338" t="s">
        <v>294</v>
      </c>
      <c r="G293" s="339"/>
      <c r="H293" s="261">
        <v>250</v>
      </c>
      <c r="I293" s="210"/>
    </row>
    <row r="294" spans="2:9" ht="15" customHeight="1" x14ac:dyDescent="0.25">
      <c r="B294" s="205"/>
      <c r="C294" s="442"/>
      <c r="D294" s="443"/>
      <c r="E294" s="332" t="s">
        <v>250</v>
      </c>
      <c r="F294" s="338" t="s">
        <v>295</v>
      </c>
      <c r="G294" s="339"/>
      <c r="H294" s="261">
        <v>350</v>
      </c>
      <c r="I294" s="210"/>
    </row>
    <row r="295" spans="2:9" ht="15" customHeight="1" x14ac:dyDescent="0.25">
      <c r="B295" s="205"/>
      <c r="C295" s="442"/>
      <c r="D295" s="443"/>
      <c r="E295" s="332" t="s">
        <v>250</v>
      </c>
      <c r="F295" s="338" t="s">
        <v>296</v>
      </c>
      <c r="G295" s="339"/>
      <c r="H295" s="261">
        <v>400</v>
      </c>
      <c r="I295" s="210"/>
    </row>
    <row r="296" spans="2:9" ht="15" customHeight="1" x14ac:dyDescent="0.25">
      <c r="B296" s="205"/>
      <c r="C296" s="442"/>
      <c r="D296" s="443"/>
      <c r="E296" s="332" t="s">
        <v>250</v>
      </c>
      <c r="F296" s="338" t="s">
        <v>297</v>
      </c>
      <c r="G296" s="339"/>
      <c r="H296" s="261">
        <v>250</v>
      </c>
      <c r="I296" s="210"/>
    </row>
    <row r="297" spans="2:9" ht="15" customHeight="1" x14ac:dyDescent="0.25">
      <c r="B297" s="205"/>
      <c r="C297" s="442"/>
      <c r="D297" s="443"/>
      <c r="E297" s="332" t="s">
        <v>250</v>
      </c>
      <c r="F297" s="338" t="s">
        <v>298</v>
      </c>
      <c r="G297" s="339"/>
      <c r="H297" s="261">
        <v>250</v>
      </c>
      <c r="I297" s="210"/>
    </row>
    <row r="298" spans="2:9" ht="15" customHeight="1" x14ac:dyDescent="0.25">
      <c r="B298" s="205"/>
      <c r="C298" s="442"/>
      <c r="D298" s="443"/>
      <c r="E298" s="332" t="s">
        <v>250</v>
      </c>
      <c r="F298" s="338" t="s">
        <v>299</v>
      </c>
      <c r="G298" s="339"/>
      <c r="H298" s="261">
        <v>250</v>
      </c>
      <c r="I298" s="210"/>
    </row>
    <row r="299" spans="2:9" ht="15" customHeight="1" x14ac:dyDescent="0.25">
      <c r="B299" s="205"/>
      <c r="C299" s="442"/>
      <c r="D299" s="443"/>
      <c r="E299" s="332" t="s">
        <v>250</v>
      </c>
      <c r="F299" s="338" t="s">
        <v>300</v>
      </c>
      <c r="G299" s="339"/>
      <c r="H299" s="261">
        <v>340</v>
      </c>
      <c r="I299" s="210"/>
    </row>
    <row r="300" spans="2:9" ht="15" customHeight="1" x14ac:dyDescent="0.25">
      <c r="B300" s="205"/>
      <c r="C300" s="442"/>
      <c r="D300" s="443"/>
      <c r="E300" s="332" t="s">
        <v>250</v>
      </c>
      <c r="F300" s="338" t="s">
        <v>301</v>
      </c>
      <c r="G300" s="339"/>
      <c r="H300" s="261">
        <v>450</v>
      </c>
      <c r="I300" s="210"/>
    </row>
    <row r="301" spans="2:9" ht="15" customHeight="1" x14ac:dyDescent="0.25">
      <c r="B301" s="205"/>
      <c r="C301" s="442"/>
      <c r="D301" s="443"/>
      <c r="E301" s="332" t="s">
        <v>250</v>
      </c>
      <c r="F301" s="338" t="s">
        <v>302</v>
      </c>
      <c r="G301" s="339"/>
      <c r="H301" s="261">
        <v>100</v>
      </c>
      <c r="I301" s="210"/>
    </row>
    <row r="302" spans="2:9" ht="15" customHeight="1" x14ac:dyDescent="0.25">
      <c r="B302" s="205"/>
      <c r="C302" s="442"/>
      <c r="D302" s="443"/>
      <c r="E302" s="332" t="s">
        <v>250</v>
      </c>
      <c r="F302" s="338" t="s">
        <v>303</v>
      </c>
      <c r="G302" s="339"/>
      <c r="H302" s="261">
        <v>150</v>
      </c>
      <c r="I302" s="210"/>
    </row>
    <row r="303" spans="2:9" ht="15" customHeight="1" x14ac:dyDescent="0.25">
      <c r="B303" s="205"/>
      <c r="C303" s="444"/>
      <c r="D303" s="445"/>
      <c r="E303" s="332" t="s">
        <v>250</v>
      </c>
      <c r="F303" s="340" t="s">
        <v>304</v>
      </c>
      <c r="G303" s="341"/>
      <c r="H303" s="262">
        <v>250</v>
      </c>
      <c r="I303" s="210"/>
    </row>
    <row r="304" spans="2:9" ht="21" customHeight="1" x14ac:dyDescent="0.25">
      <c r="B304" s="211"/>
      <c r="C304" s="263"/>
      <c r="D304" s="264"/>
      <c r="E304" s="263"/>
      <c r="F304" s="263"/>
      <c r="G304" s="263"/>
      <c r="H304" s="265"/>
      <c r="I304" s="212"/>
    </row>
    <row r="305" spans="9:12" ht="9" customHeight="1" x14ac:dyDescent="0.25"/>
    <row r="306" spans="9:12" ht="12" customHeight="1" x14ac:dyDescent="0.25">
      <c r="I306" s="319" t="s">
        <v>305</v>
      </c>
      <c r="K306" s="266" t="s">
        <v>205</v>
      </c>
    </row>
    <row r="307" spans="9:12" ht="12" customHeight="1" x14ac:dyDescent="0.25">
      <c r="I307" s="319" t="s">
        <v>243</v>
      </c>
      <c r="K307" s="267">
        <f>IF(H19="IP units",1,2)</f>
        <v>1</v>
      </c>
    </row>
    <row r="308" spans="9:12" ht="12" customHeight="1" x14ac:dyDescent="0.25">
      <c r="I308" s="320" t="s">
        <v>244</v>
      </c>
      <c r="K308" s="268" t="s">
        <v>206</v>
      </c>
    </row>
    <row r="309" spans="9:12" ht="12" customHeight="1" x14ac:dyDescent="0.25">
      <c r="I309" s="321" t="s">
        <v>245</v>
      </c>
    </row>
    <row r="310" spans="9:12" x14ac:dyDescent="0.25">
      <c r="K310" s="269" t="s">
        <v>48</v>
      </c>
    </row>
    <row r="311" spans="9:12" ht="24" x14ac:dyDescent="0.25">
      <c r="K311" s="270" t="s">
        <v>3</v>
      </c>
      <c r="L311" s="270" t="s">
        <v>207</v>
      </c>
    </row>
    <row r="312" spans="9:12" ht="24" x14ac:dyDescent="0.25">
      <c r="K312" s="271" t="s">
        <v>14</v>
      </c>
      <c r="L312" s="271" t="s">
        <v>314</v>
      </c>
    </row>
    <row r="313" spans="9:12" ht="24" x14ac:dyDescent="0.25">
      <c r="K313" s="271" t="s">
        <v>15</v>
      </c>
      <c r="L313" s="271" t="s">
        <v>314</v>
      </c>
    </row>
    <row r="314" spans="9:12" ht="24" x14ac:dyDescent="0.25">
      <c r="K314" s="271" t="s">
        <v>9</v>
      </c>
      <c r="L314" s="271" t="s">
        <v>313</v>
      </c>
    </row>
    <row r="315" spans="9:12" ht="24" x14ac:dyDescent="0.25">
      <c r="K315" s="271" t="s">
        <v>16</v>
      </c>
      <c r="L315" s="271" t="s">
        <v>315</v>
      </c>
    </row>
    <row r="316" spans="9:12" ht="24" x14ac:dyDescent="0.25">
      <c r="K316" s="271" t="s">
        <v>21</v>
      </c>
      <c r="L316" s="271" t="s">
        <v>313</v>
      </c>
    </row>
    <row r="317" spans="9:12" ht="24" x14ac:dyDescent="0.25">
      <c r="J317" s="272"/>
      <c r="K317" s="271" t="s">
        <v>13</v>
      </c>
      <c r="L317" s="271" t="s">
        <v>443</v>
      </c>
    </row>
    <row r="318" spans="9:12" x14ac:dyDescent="0.25">
      <c r="K318" s="271" t="s">
        <v>17</v>
      </c>
      <c r="L318" s="271" t="s">
        <v>173</v>
      </c>
    </row>
    <row r="319" spans="9:12" x14ac:dyDescent="0.25">
      <c r="K319" s="253"/>
      <c r="L319" s="253"/>
    </row>
    <row r="320" spans="9:12" x14ac:dyDescent="0.25">
      <c r="K320" s="269" t="s">
        <v>49</v>
      </c>
      <c r="L320" s="253"/>
    </row>
    <row r="321" spans="11:12" ht="24" x14ac:dyDescent="0.25">
      <c r="K321" s="270" t="s">
        <v>211</v>
      </c>
      <c r="L321" s="270" t="s">
        <v>207</v>
      </c>
    </row>
    <row r="322" spans="11:12" x14ac:dyDescent="0.25">
      <c r="K322" s="273" t="s">
        <v>9</v>
      </c>
      <c r="L322" s="273" t="s">
        <v>440</v>
      </c>
    </row>
    <row r="323" spans="11:12" x14ac:dyDescent="0.25">
      <c r="K323" s="273" t="s">
        <v>11</v>
      </c>
      <c r="L323" s="273" t="s">
        <v>317</v>
      </c>
    </row>
    <row r="324" spans="11:12" ht="24" x14ac:dyDescent="0.25">
      <c r="K324" s="273" t="s">
        <v>10</v>
      </c>
      <c r="L324" s="273" t="s">
        <v>314</v>
      </c>
    </row>
    <row r="325" spans="11:12" ht="24" x14ac:dyDescent="0.25">
      <c r="K325" s="273" t="s">
        <v>12</v>
      </c>
      <c r="L325" s="273" t="s">
        <v>318</v>
      </c>
    </row>
    <row r="326" spans="11:12" x14ac:dyDescent="0.25">
      <c r="K326" s="273" t="s">
        <v>13</v>
      </c>
      <c r="L326" s="273" t="s">
        <v>316</v>
      </c>
    </row>
    <row r="327" spans="11:12" x14ac:dyDescent="0.25">
      <c r="K327" s="273" t="s">
        <v>17</v>
      </c>
      <c r="L327" s="273" t="s">
        <v>173</v>
      </c>
    </row>
    <row r="331" spans="11:12" x14ac:dyDescent="0.25">
      <c r="K331" s="274" t="s">
        <v>209</v>
      </c>
    </row>
    <row r="332" spans="11:12" x14ac:dyDescent="0.25">
      <c r="K332" s="275" t="s">
        <v>27</v>
      </c>
      <c r="L332" s="276" t="s">
        <v>28</v>
      </c>
    </row>
    <row r="333" spans="11:12" x14ac:dyDescent="0.25">
      <c r="K333" s="277" t="s">
        <v>23</v>
      </c>
      <c r="L333" s="273" t="s">
        <v>29</v>
      </c>
    </row>
    <row r="334" spans="11:12" x14ac:dyDescent="0.25">
      <c r="K334" s="277" t="s">
        <v>24</v>
      </c>
      <c r="L334" s="273" t="s">
        <v>30</v>
      </c>
    </row>
    <row r="335" spans="11:12" x14ac:dyDescent="0.25">
      <c r="K335" s="277" t="s">
        <v>25</v>
      </c>
      <c r="L335" s="273" t="s">
        <v>31</v>
      </c>
    </row>
    <row r="336" spans="11:12" x14ac:dyDescent="0.25">
      <c r="K336" s="277" t="s">
        <v>26</v>
      </c>
      <c r="L336" s="273" t="s">
        <v>319</v>
      </c>
    </row>
    <row r="337" spans="11:12" x14ac:dyDescent="0.25">
      <c r="K337" s="277" t="s">
        <v>56</v>
      </c>
    </row>
    <row r="339" spans="11:12" x14ac:dyDescent="0.25">
      <c r="K339" s="274" t="s">
        <v>32</v>
      </c>
    </row>
    <row r="340" spans="11:12" x14ac:dyDescent="0.25">
      <c r="K340" s="278" t="s">
        <v>40</v>
      </c>
      <c r="L340" s="276" t="s">
        <v>127</v>
      </c>
    </row>
    <row r="341" spans="11:12" x14ac:dyDescent="0.25">
      <c r="K341" s="279" t="s">
        <v>41</v>
      </c>
      <c r="L341" s="280" t="s">
        <v>58</v>
      </c>
    </row>
    <row r="342" spans="11:12" x14ac:dyDescent="0.25">
      <c r="K342" s="279" t="s">
        <v>42</v>
      </c>
      <c r="L342" s="280" t="s">
        <v>45</v>
      </c>
    </row>
    <row r="343" spans="11:12" x14ac:dyDescent="0.25">
      <c r="K343" s="279" t="s">
        <v>43</v>
      </c>
      <c r="L343" s="280" t="s">
        <v>60</v>
      </c>
    </row>
    <row r="344" spans="11:12" x14ac:dyDescent="0.25">
      <c r="K344" s="279" t="s">
        <v>249</v>
      </c>
      <c r="L344" s="280" t="s">
        <v>59</v>
      </c>
    </row>
    <row r="345" spans="11:12" x14ac:dyDescent="0.25">
      <c r="K345" s="279" t="s">
        <v>44</v>
      </c>
      <c r="L345" s="280" t="s">
        <v>61</v>
      </c>
    </row>
    <row r="346" spans="11:12" x14ac:dyDescent="0.25">
      <c r="K346" s="279" t="s">
        <v>250</v>
      </c>
      <c r="L346" s="280" t="s">
        <v>251</v>
      </c>
    </row>
    <row r="347" spans="11:12" x14ac:dyDescent="0.25">
      <c r="K347" s="277" t="s">
        <v>56</v>
      </c>
    </row>
    <row r="348" spans="11:12" x14ac:dyDescent="0.25">
      <c r="K348" s="274" t="s">
        <v>2</v>
      </c>
    </row>
    <row r="349" spans="11:12" x14ac:dyDescent="0.25">
      <c r="K349" s="278" t="s">
        <v>130</v>
      </c>
      <c r="L349" s="276" t="s">
        <v>127</v>
      </c>
    </row>
    <row r="350" spans="11:12" x14ac:dyDescent="0.25">
      <c r="K350" s="279" t="s">
        <v>249</v>
      </c>
      <c r="L350" s="280" t="s">
        <v>59</v>
      </c>
    </row>
    <row r="351" spans="11:12" x14ac:dyDescent="0.25">
      <c r="K351" s="279" t="s">
        <v>42</v>
      </c>
      <c r="L351" s="280" t="s">
        <v>45</v>
      </c>
    </row>
    <row r="352" spans="11:12" x14ac:dyDescent="0.25">
      <c r="K352" s="279" t="s">
        <v>43</v>
      </c>
      <c r="L352" s="280" t="s">
        <v>60</v>
      </c>
    </row>
    <row r="353" spans="11:11" x14ac:dyDescent="0.25">
      <c r="K353" s="277" t="s">
        <v>56</v>
      </c>
    </row>
    <row r="354" spans="11:11" x14ac:dyDescent="0.25">
      <c r="K354" s="274" t="s">
        <v>1</v>
      </c>
    </row>
    <row r="355" spans="11:11" x14ac:dyDescent="0.25">
      <c r="K355" s="273" t="s">
        <v>37</v>
      </c>
    </row>
    <row r="356" spans="11:11" x14ac:dyDescent="0.25">
      <c r="K356" s="273" t="s">
        <v>38</v>
      </c>
    </row>
    <row r="357" spans="11:11" ht="24" x14ac:dyDescent="0.25">
      <c r="K357" s="273" t="s">
        <v>23</v>
      </c>
    </row>
    <row r="358" spans="11:11" x14ac:dyDescent="0.25">
      <c r="K358" s="273" t="s">
        <v>436</v>
      </c>
    </row>
    <row r="359" spans="11:11" x14ac:dyDescent="0.25">
      <c r="K359" s="277" t="s">
        <v>56</v>
      </c>
    </row>
    <row r="360" spans="11:11" x14ac:dyDescent="0.25">
      <c r="K360" s="274" t="s">
        <v>210</v>
      </c>
    </row>
    <row r="361" spans="11:11" x14ac:dyDescent="0.25">
      <c r="K361" s="273" t="s">
        <v>34</v>
      </c>
    </row>
    <row r="362" spans="11:11" x14ac:dyDescent="0.25">
      <c r="K362" s="273" t="s">
        <v>35</v>
      </c>
    </row>
    <row r="363" spans="11:11" x14ac:dyDescent="0.25">
      <c r="K363" s="273" t="s">
        <v>436</v>
      </c>
    </row>
    <row r="364" spans="11:11" x14ac:dyDescent="0.25">
      <c r="K364" s="277" t="s">
        <v>56</v>
      </c>
    </row>
  </sheetData>
  <sheetProtection algorithmName="SHA-512" hashValue="dTMc+hi7ScjcKsIHoJlKegNiCVpViLpkpVH6RN3VKxdGTMoZtC1nUYOxZLrWoWmLr58rQoBIfs2+L9/7fT/JLw==" saltValue="atAA3OyVPs1NoupL8ThaWw==" spinCount="100000" sheet="1" objects="1" scenarios="1" formatColumns="0" formatRows="0"/>
  <mergeCells count="228">
    <mergeCell ref="C251:D303"/>
    <mergeCell ref="F3:H3"/>
    <mergeCell ref="F14:H14"/>
    <mergeCell ref="F21:H21"/>
    <mergeCell ref="F22:H22"/>
    <mergeCell ref="F26:H26"/>
    <mergeCell ref="C32:D84"/>
    <mergeCell ref="C158:D199"/>
    <mergeCell ref="C134:D157"/>
    <mergeCell ref="F246:G246"/>
    <mergeCell ref="F222:G222"/>
    <mergeCell ref="F247:G247"/>
    <mergeCell ref="F223:G223"/>
    <mergeCell ref="F250:G250"/>
    <mergeCell ref="C31:E31"/>
    <mergeCell ref="F217:G217"/>
    <mergeCell ref="F218:G218"/>
    <mergeCell ref="F219:G219"/>
    <mergeCell ref="F245:G245"/>
    <mergeCell ref="F221:G221"/>
    <mergeCell ref="F220:G220"/>
    <mergeCell ref="F213:G213"/>
    <mergeCell ref="F238:G238"/>
    <mergeCell ref="F228:G228"/>
    <mergeCell ref="F249:G249"/>
    <mergeCell ref="F208:G208"/>
    <mergeCell ref="F236:G236"/>
    <mergeCell ref="F237:G237"/>
    <mergeCell ref="F209:G209"/>
    <mergeCell ref="F227:G227"/>
    <mergeCell ref="F248:G248"/>
    <mergeCell ref="F214:G214"/>
    <mergeCell ref="F215:G215"/>
    <mergeCell ref="F230:G230"/>
    <mergeCell ref="F244:G244"/>
    <mergeCell ref="F216:G216"/>
    <mergeCell ref="F212:G212"/>
    <mergeCell ref="F239:G239"/>
    <mergeCell ref="F240:G240"/>
    <mergeCell ref="F241:G241"/>
    <mergeCell ref="F242:G242"/>
    <mergeCell ref="F243:G243"/>
    <mergeCell ref="F207:G207"/>
    <mergeCell ref="F224:G224"/>
    <mergeCell ref="F234:G234"/>
    <mergeCell ref="F225:G225"/>
    <mergeCell ref="F235:G235"/>
    <mergeCell ref="F226:G226"/>
    <mergeCell ref="F204:G204"/>
    <mergeCell ref="F205:G205"/>
    <mergeCell ref="F206:G206"/>
    <mergeCell ref="F233:G233"/>
    <mergeCell ref="F231:G231"/>
    <mergeCell ref="F232:G232"/>
    <mergeCell ref="F210:G210"/>
    <mergeCell ref="F211:G211"/>
    <mergeCell ref="F229:G229"/>
    <mergeCell ref="F198:G198"/>
    <mergeCell ref="F199:G199"/>
    <mergeCell ref="F200:G200"/>
    <mergeCell ref="F201:G201"/>
    <mergeCell ref="F202:G202"/>
    <mergeCell ref="F203:G203"/>
    <mergeCell ref="F192:G192"/>
    <mergeCell ref="F193:G193"/>
    <mergeCell ref="F194:G194"/>
    <mergeCell ref="F195:G195"/>
    <mergeCell ref="F196:G196"/>
    <mergeCell ref="F197:G197"/>
    <mergeCell ref="F185:G185"/>
    <mergeCell ref="F186:G186"/>
    <mergeCell ref="F188:G188"/>
    <mergeCell ref="F189:G189"/>
    <mergeCell ref="F190:G190"/>
    <mergeCell ref="F191:G191"/>
    <mergeCell ref="F179:G179"/>
    <mergeCell ref="F180:G180"/>
    <mergeCell ref="F181:G181"/>
    <mergeCell ref="F182:G182"/>
    <mergeCell ref="F183:G183"/>
    <mergeCell ref="F184:G184"/>
    <mergeCell ref="F187:G187"/>
    <mergeCell ref="F173:G173"/>
    <mergeCell ref="F174:G174"/>
    <mergeCell ref="F175:G175"/>
    <mergeCell ref="F176:G176"/>
    <mergeCell ref="F177:G177"/>
    <mergeCell ref="F178:G178"/>
    <mergeCell ref="F167:G167"/>
    <mergeCell ref="F168:G168"/>
    <mergeCell ref="F169:G169"/>
    <mergeCell ref="F170:G170"/>
    <mergeCell ref="F171:G171"/>
    <mergeCell ref="F172:G172"/>
    <mergeCell ref="F161:G161"/>
    <mergeCell ref="F162:G162"/>
    <mergeCell ref="F163:G163"/>
    <mergeCell ref="F164:G164"/>
    <mergeCell ref="F165:G165"/>
    <mergeCell ref="F166:G166"/>
    <mergeCell ref="F155:G155"/>
    <mergeCell ref="F156:G156"/>
    <mergeCell ref="F157:G157"/>
    <mergeCell ref="F158:G158"/>
    <mergeCell ref="F159:G159"/>
    <mergeCell ref="F160:G160"/>
    <mergeCell ref="F149:G149"/>
    <mergeCell ref="F150:G150"/>
    <mergeCell ref="F151:G151"/>
    <mergeCell ref="F152:G152"/>
    <mergeCell ref="F153:G153"/>
    <mergeCell ref="F154:G154"/>
    <mergeCell ref="F143:G143"/>
    <mergeCell ref="F144:G144"/>
    <mergeCell ref="F145:G145"/>
    <mergeCell ref="F146:G146"/>
    <mergeCell ref="F147:G147"/>
    <mergeCell ref="F148:G148"/>
    <mergeCell ref="F137:G137"/>
    <mergeCell ref="F138:G138"/>
    <mergeCell ref="F139:G139"/>
    <mergeCell ref="F140:G140"/>
    <mergeCell ref="F141:G141"/>
    <mergeCell ref="F142:G142"/>
    <mergeCell ref="F134:G134"/>
    <mergeCell ref="F135:G135"/>
    <mergeCell ref="F136:G136"/>
    <mergeCell ref="F133:G133"/>
    <mergeCell ref="F96:G96"/>
    <mergeCell ref="F97:G97"/>
    <mergeCell ref="F114:G114"/>
    <mergeCell ref="F115:G115"/>
    <mergeCell ref="F118:G118"/>
    <mergeCell ref="F100:G100"/>
    <mergeCell ref="F108:G108"/>
    <mergeCell ref="F109:G109"/>
    <mergeCell ref="F131:G131"/>
    <mergeCell ref="F110:G110"/>
    <mergeCell ref="F111:G111"/>
    <mergeCell ref="F112:G112"/>
    <mergeCell ref="F120:G120"/>
    <mergeCell ref="F125:G125"/>
    <mergeCell ref="F94:G94"/>
    <mergeCell ref="F95:G95"/>
    <mergeCell ref="F116:G116"/>
    <mergeCell ref="F117:G117"/>
    <mergeCell ref="F127:G127"/>
    <mergeCell ref="F128:G128"/>
    <mergeCell ref="F101:G101"/>
    <mergeCell ref="F102:G102"/>
    <mergeCell ref="F103:G103"/>
    <mergeCell ref="F104:G104"/>
    <mergeCell ref="F106:G106"/>
    <mergeCell ref="F87:G87"/>
    <mergeCell ref="F89:G89"/>
    <mergeCell ref="F90:G90"/>
    <mergeCell ref="F91:G91"/>
    <mergeCell ref="F92:G92"/>
    <mergeCell ref="F93:G93"/>
    <mergeCell ref="F80:G80"/>
    <mergeCell ref="F81:G81"/>
    <mergeCell ref="F82:G82"/>
    <mergeCell ref="F83:G83"/>
    <mergeCell ref="F84:G84"/>
    <mergeCell ref="F74:G74"/>
    <mergeCell ref="F75:G75"/>
    <mergeCell ref="F76:G76"/>
    <mergeCell ref="F77:G77"/>
    <mergeCell ref="F78:G78"/>
    <mergeCell ref="F79:G79"/>
    <mergeCell ref="F68:G68"/>
    <mergeCell ref="F69:G69"/>
    <mergeCell ref="F70:G70"/>
    <mergeCell ref="F71:G71"/>
    <mergeCell ref="F72:G72"/>
    <mergeCell ref="F73:G73"/>
    <mergeCell ref="F64:G64"/>
    <mergeCell ref="F65:G65"/>
    <mergeCell ref="F66:G66"/>
    <mergeCell ref="F67:G67"/>
    <mergeCell ref="F56:G56"/>
    <mergeCell ref="F57:G57"/>
    <mergeCell ref="F58:G58"/>
    <mergeCell ref="F59:G59"/>
    <mergeCell ref="F60:G60"/>
    <mergeCell ref="F61:G61"/>
    <mergeCell ref="F53:G53"/>
    <mergeCell ref="F43:G43"/>
    <mergeCell ref="F44:G44"/>
    <mergeCell ref="F45:G45"/>
    <mergeCell ref="F46:G46"/>
    <mergeCell ref="F47:G47"/>
    <mergeCell ref="F48:G48"/>
    <mergeCell ref="F62:G62"/>
    <mergeCell ref="F63:G63"/>
    <mergeCell ref="F41:G41"/>
    <mergeCell ref="F42:G42"/>
    <mergeCell ref="F31:G31"/>
    <mergeCell ref="F32:G32"/>
    <mergeCell ref="F33:G33"/>
    <mergeCell ref="F49:G49"/>
    <mergeCell ref="F50:G50"/>
    <mergeCell ref="F51:G51"/>
    <mergeCell ref="F52:G52"/>
    <mergeCell ref="F15:H15"/>
    <mergeCell ref="F23:H23"/>
    <mergeCell ref="C200:D250"/>
    <mergeCell ref="C85:C133"/>
    <mergeCell ref="F55:G55"/>
    <mergeCell ref="F54:G54"/>
    <mergeCell ref="F86:G86"/>
    <mergeCell ref="F88:G88"/>
    <mergeCell ref="F36:G36"/>
    <mergeCell ref="F37:G37"/>
    <mergeCell ref="F38:G38"/>
    <mergeCell ref="F107:G107"/>
    <mergeCell ref="F98:G98"/>
    <mergeCell ref="F105:G105"/>
    <mergeCell ref="F121:G121"/>
    <mergeCell ref="F122:G122"/>
    <mergeCell ref="F123:G123"/>
    <mergeCell ref="F124:G124"/>
    <mergeCell ref="F129:G129"/>
    <mergeCell ref="F130:G130"/>
    <mergeCell ref="F34:G34"/>
    <mergeCell ref="F35:G35"/>
    <mergeCell ref="F39:G39"/>
    <mergeCell ref="F40:G40"/>
  </mergeCells>
  <dataValidations count="1">
    <dataValidation type="list" allowBlank="1" showInputMessage="1" showErrorMessage="1" sqref="H19">
      <formula1>"IP units, SI units"</formula1>
    </dataValidation>
  </dataValidations>
  <pageMargins left="0.7" right="0.7" top="0.75" bottom="0.75" header="0.3" footer="0.3"/>
  <pageSetup scale="75" orientation="portrait" horizontalDpi="300" verticalDpi="300"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Y29"/>
  <sheetViews>
    <sheetView showGridLines="0" zoomScale="90" zoomScaleNormal="90" zoomScalePageLayoutView="80" workbookViewId="0">
      <pane ySplit="8" topLeftCell="A9" activePane="bottomLeft" state="frozen"/>
      <selection pane="bottomLeft" activeCell="B9" sqref="B9"/>
    </sheetView>
  </sheetViews>
  <sheetFormatPr defaultColWidth="8.85546875" defaultRowHeight="15" x14ac:dyDescent="0.25"/>
  <cols>
    <col min="1" max="1" width="2.7109375" style="8" customWidth="1"/>
    <col min="2" max="2" width="10.7109375" style="8" customWidth="1"/>
    <col min="3" max="4" width="20.7109375" style="8" customWidth="1"/>
    <col min="5" max="5" width="29.7109375" style="4" customWidth="1"/>
    <col min="6" max="6" width="33.7109375" style="4" customWidth="1"/>
    <col min="7" max="7" width="18.85546875" style="8" customWidth="1"/>
    <col min="8" max="8" width="14.7109375" style="4" customWidth="1"/>
    <col min="9" max="9" width="14.7109375" style="8" customWidth="1"/>
    <col min="10" max="10" width="32.42578125" style="4" customWidth="1"/>
    <col min="11" max="11" width="2.42578125" style="8" customWidth="1"/>
    <col min="12" max="13" width="14.42578125" style="8" customWidth="1"/>
    <col min="14" max="14" width="2.42578125" style="8" customWidth="1"/>
    <col min="15" max="15" width="20.7109375" style="8" customWidth="1"/>
    <col min="16" max="16" width="14.7109375" style="8" customWidth="1"/>
    <col min="17" max="17" width="14.42578125" style="8" customWidth="1"/>
    <col min="18" max="18" width="2.42578125" style="8" customWidth="1"/>
    <col min="19" max="19" width="20.7109375" style="8" customWidth="1"/>
    <col min="20" max="20" width="24.7109375" style="8" customWidth="1"/>
    <col min="21" max="22" width="14.7109375" style="8" customWidth="1"/>
    <col min="23" max="23" width="14.42578125" style="4" customWidth="1"/>
    <col min="24" max="25" width="14.7109375" style="8" customWidth="1"/>
    <col min="26" max="26" width="14.42578125" style="8" customWidth="1"/>
    <col min="27" max="27" width="2.42578125" style="8" customWidth="1"/>
    <col min="28" max="28" width="20.7109375" style="8" customWidth="1"/>
    <col min="29" max="29" width="14.7109375" style="8" customWidth="1"/>
    <col min="30" max="30" width="2.42578125" style="8" customWidth="1"/>
    <col min="31" max="31" width="20.7109375" style="8" customWidth="1"/>
    <col min="32" max="33" width="14.7109375" style="8" customWidth="1"/>
    <col min="34" max="34" width="2.42578125" style="8" customWidth="1"/>
    <col min="35" max="36" width="20.7109375" style="8" customWidth="1"/>
    <col min="37" max="38" width="14.7109375" style="8" customWidth="1"/>
    <col min="39" max="39" width="14.42578125" style="4" customWidth="1"/>
    <col min="40" max="41" width="14.7109375" style="8" customWidth="1"/>
    <col min="42" max="42" width="14.42578125" style="8" customWidth="1"/>
    <col min="43" max="43" width="2.42578125" style="8" customWidth="1"/>
    <col min="44" max="44" width="45.85546875" style="8" customWidth="1"/>
    <col min="45" max="45" width="4" style="11" customWidth="1"/>
    <col min="46" max="47" width="13.28515625" style="8" hidden="1" customWidth="1"/>
    <col min="48" max="48" width="5.7109375" style="8" hidden="1" customWidth="1"/>
    <col min="49" max="50" width="12.42578125" style="8" hidden="1" customWidth="1"/>
    <col min="51" max="51" width="13" style="8" hidden="1" customWidth="1"/>
    <col min="52" max="16384" width="8.85546875" style="8"/>
  </cols>
  <sheetData>
    <row r="1" spans="1:51" s="10" customFormat="1" ht="15" customHeight="1" x14ac:dyDescent="0.2">
      <c r="A1" s="14"/>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row>
    <row r="2" spans="1:51" s="10" customFormat="1" ht="20.25" customHeight="1" x14ac:dyDescent="0.2">
      <c r="A2" s="15"/>
      <c r="B2" s="16" t="s">
        <v>155</v>
      </c>
      <c r="C2" s="17"/>
      <c r="D2" s="18"/>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row>
    <row r="3" spans="1:51" s="10" customFormat="1" ht="15.75" customHeight="1" x14ac:dyDescent="0.2">
      <c r="A3" s="14"/>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row>
    <row r="4" spans="1:51" s="10" customFormat="1" ht="22.5" customHeight="1" x14ac:dyDescent="0.25">
      <c r="B4" s="12"/>
      <c r="C4" s="12"/>
      <c r="D4" s="12"/>
      <c r="E4" s="12"/>
      <c r="F4" s="12"/>
      <c r="G4" s="12"/>
      <c r="H4" s="12"/>
      <c r="I4" s="12"/>
      <c r="J4" s="12"/>
      <c r="K4" s="12"/>
      <c r="L4" s="12"/>
      <c r="M4" s="12"/>
      <c r="N4" s="12"/>
      <c r="O4" s="12"/>
      <c r="W4" s="12"/>
      <c r="AM4" s="12"/>
      <c r="AR4" s="12"/>
      <c r="AS4" s="11"/>
    </row>
    <row r="5" spans="1:51" ht="30" customHeight="1" x14ac:dyDescent="0.25">
      <c r="B5" s="99" t="s">
        <v>6</v>
      </c>
      <c r="C5" s="118"/>
      <c r="D5" s="118"/>
      <c r="E5" s="118"/>
      <c r="F5" s="118"/>
      <c r="G5" s="118"/>
      <c r="H5" s="118"/>
      <c r="I5" s="118"/>
      <c r="J5" s="118"/>
      <c r="K5" s="19"/>
      <c r="L5" s="539" t="s">
        <v>441</v>
      </c>
      <c r="M5" s="540"/>
      <c r="N5" s="19"/>
      <c r="O5" s="461" t="s">
        <v>20</v>
      </c>
      <c r="P5" s="462"/>
      <c r="Q5" s="463"/>
      <c r="R5" s="19"/>
      <c r="S5" s="493" t="s">
        <v>32</v>
      </c>
      <c r="T5" s="494"/>
      <c r="U5" s="494"/>
      <c r="V5" s="494"/>
      <c r="W5" s="494"/>
      <c r="X5" s="494"/>
      <c r="Y5" s="494"/>
      <c r="Z5" s="495"/>
      <c r="AA5" s="19"/>
      <c r="AB5" s="461" t="s">
        <v>19</v>
      </c>
      <c r="AC5" s="463"/>
      <c r="AD5" s="19"/>
      <c r="AE5" s="461" t="s">
        <v>18</v>
      </c>
      <c r="AF5" s="462"/>
      <c r="AG5" s="463"/>
      <c r="AH5" s="19"/>
      <c r="AI5" s="461" t="s">
        <v>226</v>
      </c>
      <c r="AJ5" s="462"/>
      <c r="AK5" s="462"/>
      <c r="AL5" s="462"/>
      <c r="AM5" s="462"/>
      <c r="AN5" s="462"/>
      <c r="AO5" s="462"/>
      <c r="AP5" s="463"/>
      <c r="AQ5" s="19"/>
      <c r="AR5" s="528" t="s">
        <v>181</v>
      </c>
      <c r="AT5" s="530" t="s">
        <v>48</v>
      </c>
      <c r="AU5" s="530"/>
      <c r="AW5" s="533" t="s">
        <v>49</v>
      </c>
      <c r="AX5" s="533"/>
      <c r="AY5" s="533"/>
    </row>
    <row r="6" spans="1:51" ht="24.75" customHeight="1" x14ac:dyDescent="0.25">
      <c r="B6" s="505" t="s">
        <v>7</v>
      </c>
      <c r="C6" s="507" t="s">
        <v>51</v>
      </c>
      <c r="D6" s="509" t="s">
        <v>52</v>
      </c>
      <c r="E6" s="512" t="s">
        <v>230</v>
      </c>
      <c r="F6" s="514"/>
      <c r="G6" s="512" t="s">
        <v>231</v>
      </c>
      <c r="H6" s="513"/>
      <c r="I6" s="513"/>
      <c r="J6" s="514"/>
      <c r="K6" s="492" t="s">
        <v>149</v>
      </c>
      <c r="L6" s="521" t="s">
        <v>222</v>
      </c>
      <c r="M6" s="541" t="s">
        <v>442</v>
      </c>
      <c r="N6" s="492" t="s">
        <v>149</v>
      </c>
      <c r="O6" s="518" t="s">
        <v>22</v>
      </c>
      <c r="P6" s="499" t="s">
        <v>150</v>
      </c>
      <c r="Q6" s="496" t="s">
        <v>156</v>
      </c>
      <c r="R6" s="492" t="s">
        <v>149</v>
      </c>
      <c r="S6" s="518" t="s">
        <v>39</v>
      </c>
      <c r="T6" s="499" t="s">
        <v>33</v>
      </c>
      <c r="U6" s="516" t="s">
        <v>32</v>
      </c>
      <c r="V6" s="517"/>
      <c r="W6" s="508" t="s">
        <v>57</v>
      </c>
      <c r="X6" s="547" t="s">
        <v>55</v>
      </c>
      <c r="Y6" s="548"/>
      <c r="Z6" s="496" t="s">
        <v>180</v>
      </c>
      <c r="AA6" s="492" t="s">
        <v>149</v>
      </c>
      <c r="AB6" s="518" t="s">
        <v>22</v>
      </c>
      <c r="AC6" s="496" t="s">
        <v>157</v>
      </c>
      <c r="AD6" s="492" t="s">
        <v>149</v>
      </c>
      <c r="AE6" s="518" t="s">
        <v>22</v>
      </c>
      <c r="AF6" s="499" t="s">
        <v>36</v>
      </c>
      <c r="AG6" s="496" t="s">
        <v>158</v>
      </c>
      <c r="AH6" s="492" t="s">
        <v>149</v>
      </c>
      <c r="AI6" s="518" t="s">
        <v>39</v>
      </c>
      <c r="AJ6" s="499" t="s">
        <v>33</v>
      </c>
      <c r="AK6" s="526" t="s">
        <v>32</v>
      </c>
      <c r="AL6" s="527"/>
      <c r="AM6" s="507" t="s">
        <v>57</v>
      </c>
      <c r="AN6" s="526" t="s">
        <v>194</v>
      </c>
      <c r="AO6" s="527"/>
      <c r="AP6" s="534" t="s">
        <v>183</v>
      </c>
      <c r="AQ6" s="13"/>
      <c r="AR6" s="529"/>
      <c r="AT6" s="531" t="s">
        <v>145</v>
      </c>
      <c r="AU6" s="531" t="s">
        <v>146</v>
      </c>
      <c r="AW6" s="544" t="s">
        <v>176</v>
      </c>
      <c r="AX6" s="544" t="s">
        <v>177</v>
      </c>
      <c r="AY6" s="524" t="s">
        <v>129</v>
      </c>
    </row>
    <row r="7" spans="1:51" ht="51" customHeight="1" x14ac:dyDescent="0.25">
      <c r="B7" s="506"/>
      <c r="C7" s="508"/>
      <c r="D7" s="510"/>
      <c r="E7" s="387" t="s">
        <v>3</v>
      </c>
      <c r="F7" s="399" t="s">
        <v>8</v>
      </c>
      <c r="G7" s="400" t="s">
        <v>53</v>
      </c>
      <c r="H7" s="388" t="s">
        <v>50</v>
      </c>
      <c r="I7" s="401" t="str">
        <f>CONCATENATE("Layer Surface Area 
",IF(Instructions!$K$307=1,"(sq ft)","(sq m)"))</f>
        <v>Layer Surface Area 
(sq ft)</v>
      </c>
      <c r="J7" s="399" t="s">
        <v>8</v>
      </c>
      <c r="K7" s="492"/>
      <c r="L7" s="522"/>
      <c r="M7" s="542"/>
      <c r="N7" s="492"/>
      <c r="O7" s="519"/>
      <c r="P7" s="500"/>
      <c r="Q7" s="497"/>
      <c r="R7" s="492"/>
      <c r="S7" s="519"/>
      <c r="T7" s="500"/>
      <c r="U7" s="515" t="s">
        <v>219</v>
      </c>
      <c r="V7" s="515" t="s">
        <v>220</v>
      </c>
      <c r="W7" s="508"/>
      <c r="X7" s="500" t="s">
        <v>178</v>
      </c>
      <c r="Y7" s="500" t="s">
        <v>179</v>
      </c>
      <c r="Z7" s="497"/>
      <c r="AA7" s="492"/>
      <c r="AB7" s="519"/>
      <c r="AC7" s="497"/>
      <c r="AD7" s="492"/>
      <c r="AE7" s="519"/>
      <c r="AF7" s="500"/>
      <c r="AG7" s="497"/>
      <c r="AH7" s="492"/>
      <c r="AI7" s="519"/>
      <c r="AJ7" s="500"/>
      <c r="AK7" s="545" t="s">
        <v>219</v>
      </c>
      <c r="AL7" s="545" t="s">
        <v>221</v>
      </c>
      <c r="AM7" s="508"/>
      <c r="AN7" s="500" t="s">
        <v>178</v>
      </c>
      <c r="AO7" s="537" t="s">
        <v>179</v>
      </c>
      <c r="AP7" s="535"/>
      <c r="AQ7" s="13"/>
      <c r="AR7" s="529"/>
      <c r="AT7" s="532"/>
      <c r="AU7" s="532"/>
      <c r="AW7" s="544"/>
      <c r="AX7" s="544"/>
      <c r="AY7" s="524"/>
    </row>
    <row r="8" spans="1:51" s="1" customFormat="1" ht="14.25" customHeight="1" x14ac:dyDescent="0.25">
      <c r="B8" s="398"/>
      <c r="C8" s="396"/>
      <c r="D8" s="397"/>
      <c r="E8" s="398"/>
      <c r="F8" s="397"/>
      <c r="G8" s="414" t="s">
        <v>438</v>
      </c>
      <c r="H8" s="396"/>
      <c r="I8" s="396"/>
      <c r="J8" s="397"/>
      <c r="K8" s="492"/>
      <c r="L8" s="523"/>
      <c r="M8" s="543"/>
      <c r="N8" s="492"/>
      <c r="O8" s="520"/>
      <c r="P8" s="501"/>
      <c r="Q8" s="498"/>
      <c r="R8" s="492"/>
      <c r="S8" s="520"/>
      <c r="T8" s="501"/>
      <c r="U8" s="515"/>
      <c r="V8" s="515"/>
      <c r="W8" s="511"/>
      <c r="X8" s="501"/>
      <c r="Y8" s="501"/>
      <c r="Z8" s="498"/>
      <c r="AA8" s="492"/>
      <c r="AB8" s="520"/>
      <c r="AC8" s="498"/>
      <c r="AD8" s="492"/>
      <c r="AE8" s="520"/>
      <c r="AF8" s="501"/>
      <c r="AG8" s="498"/>
      <c r="AH8" s="492"/>
      <c r="AI8" s="520"/>
      <c r="AJ8" s="501"/>
      <c r="AK8" s="546"/>
      <c r="AL8" s="546"/>
      <c r="AM8" s="511"/>
      <c r="AN8" s="525"/>
      <c r="AO8" s="538"/>
      <c r="AP8" s="536"/>
      <c r="AQ8" s="13"/>
      <c r="AR8" s="529"/>
      <c r="AS8" s="11"/>
      <c r="AT8" s="532"/>
      <c r="AU8" s="532"/>
      <c r="AW8" s="544"/>
      <c r="AX8" s="544"/>
      <c r="AY8" s="524"/>
    </row>
    <row r="9" spans="1:51" s="141" customFormat="1" ht="12" x14ac:dyDescent="0.25">
      <c r="A9" s="119">
        <f>IF(C9&gt;=0,0,0)</f>
        <v>0</v>
      </c>
      <c r="B9" s="224"/>
      <c r="C9" s="120"/>
      <c r="D9" s="121"/>
      <c r="E9" s="224"/>
      <c r="F9" s="226" t="str">
        <f t="shared" ref="F9:F18" si="0">IFERROR(VLOOKUP(E9,Opt1tb,2,0),"")</f>
        <v/>
      </c>
      <c r="G9" s="122"/>
      <c r="H9" s="123"/>
      <c r="I9" s="124"/>
      <c r="J9" s="125"/>
      <c r="K9" s="151"/>
      <c r="L9" s="183"/>
      <c r="M9" s="417"/>
      <c r="N9" s="155" t="str">
        <f>IF(COUNTIF(F9,"General Emissions Evaluation*")+COUNTIF(J9,"General Emissions Evaluation*")&gt;0,"Y","N")</f>
        <v>N</v>
      </c>
      <c r="O9" s="127"/>
      <c r="P9" s="128"/>
      <c r="Q9" s="129" t="str">
        <f>IF(N9="N","N/A",IF(L9="Yes","Y",IF(OR(O9="Does not meet criteria",ISBLANK(O9),P9="no data",ISBLANK(P9),),"N","Y")))</f>
        <v>N/A</v>
      </c>
      <c r="R9" s="155" t="str">
        <f>IF(COUNTIF(F9,"*VOC Content")+COUNTIF(J9,"*VOC Content")&gt;0,"Y","N")</f>
        <v>N</v>
      </c>
      <c r="S9" s="127"/>
      <c r="T9" s="131"/>
      <c r="U9" s="157">
        <f t="array" ref="U9">IFERROR(INDEX(Instructions!$H$32:$H$303,MATCH(1,(Instructions!$E$32:$E$303=Products!S9)*(Instructions!$F$32:$F$303=Products!T9),0)),"")</f>
        <v>0</v>
      </c>
      <c r="V9" s="191"/>
      <c r="W9" s="134"/>
      <c r="X9" s="135" t="str">
        <f t="shared" ref="X9:X18" si="1">IF(OR(U9="",W9=""),"",W9*U9)</f>
        <v/>
      </c>
      <c r="Y9" s="135" t="str">
        <f t="shared" ref="Y9:Y18" si="2">IF(OR(ISBLANK(V9),W9=""),"",W9*V9)</f>
        <v/>
      </c>
      <c r="Z9" s="136" t="str">
        <f>IF(R9="N","N/A",IF(OR(S9="Does not meet criteria",ISBLANK(S9),ISBLANK(T9),ISBLANK(W9),AND(E9="interior paints and coatings",$Z$22="No"),AND(E9="interior adhesives and sealants",$Z$25="No"),AND(E9="",$Z$29="No")),"N","Y"))</f>
        <v>N/A</v>
      </c>
      <c r="AA9" s="130" t="str">
        <f>IF(COUNTIF(F9,"Composite Wood Evaluation*")+COUNTIF(J9,"Composite Wood Evaluation*")&gt;0,"Y","N")</f>
        <v>N</v>
      </c>
      <c r="AB9" s="127"/>
      <c r="AC9" s="129" t="str">
        <f>IF(AA9="N","N/A",IF(L9="Yes","Y",IF(OR(AB9="Does not meet criteria",ISBLANK(AB9)),"N","Y")))</f>
        <v>N/A</v>
      </c>
      <c r="AD9" s="130" t="str">
        <f>IF(COUNTIF(F9,"Furniture evaluation*")+COUNTIF(J9,"Furniture evaluation*")&gt;0,"Y","N")</f>
        <v>N</v>
      </c>
      <c r="AE9" s="127"/>
      <c r="AF9" s="137"/>
      <c r="AG9" s="129" t="str">
        <f>IF(AD9="N","N/A",IF(L9="Yes","Y",IF(OR(AE9="Does not meet criteria",ISBLANK(AE9),ISBLANK(AF9)),"N","Y")))</f>
        <v>N/A</v>
      </c>
      <c r="AH9" s="130" t="str">
        <f>IF(COUNTIF(F9,"Exterior Applied Products")+COUNTIF(J9,"Exterior Applied Products")&gt;0,"Y","N")</f>
        <v>N</v>
      </c>
      <c r="AI9" s="127"/>
      <c r="AJ9" s="131"/>
      <c r="AK9" s="132">
        <f t="array" ref="AK9">IFERROR(INDEX(Instructions!$H$32:$H$250,MATCH(1,(Instructions!$E$32:$E$250=AI9)*(Instructions!$F$32:$F$250=AJ9),0)),"")</f>
        <v>0</v>
      </c>
      <c r="AL9" s="133"/>
      <c r="AM9" s="134"/>
      <c r="AN9" s="135" t="str">
        <f t="shared" ref="AN9:AN18" si="3">IF(OR(AK9="",AM9=""),"",AM9*AK9)</f>
        <v/>
      </c>
      <c r="AO9" s="135" t="str">
        <f t="shared" ref="AO9:AO18" si="4">IF(OR(ISBLANK(AL9),AM9=""),"",AM9*AL9)</f>
        <v/>
      </c>
      <c r="AP9" s="138" t="str">
        <f t="shared" ref="AP9:AP18" si="5">IF(AH9="N","N/A",IF(OR(AI9="Does not meet criteria",ISBLANK(AI9),ISBLANK(AJ9),ISBLANK(AL9),ISBLANK(AM9),$AP$22="No"),"N","Y"))</f>
        <v>N/A</v>
      </c>
      <c r="AQ9" s="126"/>
      <c r="AR9" s="139"/>
      <c r="AS9" s="140"/>
      <c r="AT9" s="142" t="str">
        <f t="shared" ref="AT9:AT18" si="6">IF(AND(E9="composite wood",(COUNTIF(N9,"Y")+COUNTIF(R9,"Y")+COUNTIF(AD9,"Y")+COUNTIF(AH9,"Y"))=0),"Yes","No")</f>
        <v>No</v>
      </c>
      <c r="AU9" s="142">
        <f t="shared" ref="AU9:AU18" si="7">IF(AND(AT9="Yes",AC9="Y"),1,0)</f>
        <v>0</v>
      </c>
      <c r="AW9" s="143">
        <f>IF(J9="Inherently nonemitting",1,COUNTIF(N9,"Y")+COUNTIF(R9,"Y")+COUNTIF(AA9,"Y")+COUNTIF(AD9,"Y")+COUNTIF(AH9,"Y"))</f>
        <v>0</v>
      </c>
      <c r="AX9" s="143">
        <f>IF(L9="Yes",1,COUNTIF(Q9,"Y")+COUNTIF(Z9,"Y")+COUNTIF(AC9,"Y")+COUNTIF(AG9,"Y")+COUNTIF(AP9,"Y"))</f>
        <v>0</v>
      </c>
      <c r="AY9" s="144">
        <f>IF(AND(AW9&gt;0,AX9=AW9),IF(AND(M9=0,AF9=0),I9,IF(L9="Yes",M9,AF9)),0)</f>
        <v>0</v>
      </c>
    </row>
    <row r="10" spans="1:51" s="141" customFormat="1" ht="12" x14ac:dyDescent="0.25">
      <c r="A10" s="119">
        <f t="shared" ref="A10:A15" si="8">IF(C10&gt;=0,0,0)</f>
        <v>0</v>
      </c>
      <c r="B10" s="225"/>
      <c r="C10" s="145"/>
      <c r="D10" s="146"/>
      <c r="E10" s="225"/>
      <c r="F10" s="226" t="str">
        <f t="shared" si="0"/>
        <v/>
      </c>
      <c r="G10" s="147"/>
      <c r="H10" s="148"/>
      <c r="I10" s="149"/>
      <c r="J10" s="150"/>
      <c r="K10" s="151"/>
      <c r="L10" s="184"/>
      <c r="M10" s="418"/>
      <c r="N10" s="155" t="str">
        <f t="shared" ref="N10:N18" si="9">IF(COUNTIF(F10,"General Emissions Evaluation*")+COUNTIF(J10,"General Emissions Evaluation*")&gt;0,"Y","N")</f>
        <v>N</v>
      </c>
      <c r="O10" s="152"/>
      <c r="P10" s="153"/>
      <c r="Q10" s="154" t="str">
        <f t="shared" ref="Q10:Q18" si="10">IF(N10="N","N/A",IF(L10="Yes","Y",IF(OR(O10="Does not meet criteria",ISBLANK(O10),P10="no data",ISBLANK(P10),),"N","Y")))</f>
        <v>N/A</v>
      </c>
      <c r="R10" s="155" t="str">
        <f t="shared" ref="R10:R18" si="11">IF(COUNTIF(F10,"*VOC Content")+COUNTIF(J10,"*VOC Content")&gt;0,"Y","N")</f>
        <v>N</v>
      </c>
      <c r="S10" s="152"/>
      <c r="T10" s="156"/>
      <c r="U10" s="157">
        <f t="array" ref="U10">IFERROR(INDEX(Instructions!$H$32:$H$303,MATCH(1,(Instructions!$E$32:$E$303=Products!S10)*(Instructions!$F$32:$F$303=Products!T10),0)),"")</f>
        <v>0</v>
      </c>
      <c r="V10" s="158"/>
      <c r="W10" s="159"/>
      <c r="X10" s="160" t="str">
        <f t="shared" si="1"/>
        <v/>
      </c>
      <c r="Y10" s="160" t="str">
        <f t="shared" si="2"/>
        <v/>
      </c>
      <c r="Z10" s="161" t="str">
        <f t="shared" ref="Z10:Z18" si="12">IF(R10="N","N/A",IF(OR(ISBLANK(S10),ISBLANK(T10),ISBLANK(W10),AND(E10="interior paints and coatings",$Z$22="No"),AND(E10="interior adhesives and sealants",$Z$25="No"),AND(E10="",$Z$29="No")),"N","Y"))</f>
        <v>N/A</v>
      </c>
      <c r="AA10" s="155" t="str">
        <f t="shared" ref="AA10:AA18" si="13">IF(COUNTIF(F10,"Composite Wood Evaluation*")+COUNTIF(J10,"Composite Wood Evaluation*")&gt;0,"Y","N")</f>
        <v>N</v>
      </c>
      <c r="AB10" s="152"/>
      <c r="AC10" s="154" t="str">
        <f t="shared" ref="AC10:AC18" si="14">IF(AA10="N","N/A",IF(L10="Yes","Y",IF(OR(AB10="Does not meet criteria",ISBLANK(AB10)),"N","Y")))</f>
        <v>N/A</v>
      </c>
      <c r="AD10" s="155" t="str">
        <f t="shared" ref="AD10:AD18" si="15">IF(COUNTIF(F10,"Furniture evaluation*")+COUNTIF(J10,"Furniture evaluation*")&gt;0,"Y","N")</f>
        <v>N</v>
      </c>
      <c r="AE10" s="152"/>
      <c r="AF10" s="162"/>
      <c r="AG10" s="154" t="str">
        <f t="shared" ref="AG10:AG18" si="16">IF(AD10="N","N/A",IF(L10="Yes","Y",IF(OR(AE10="Does not meet criteria",ISBLANK(AE10),ISBLANK(AF10)),"N","Y")))</f>
        <v>N/A</v>
      </c>
      <c r="AH10" s="155" t="str">
        <f t="shared" ref="AH10:AH18" si="17">IF(COUNTIF(F10,"Exterior Applied Products")+COUNTIF(J10,"Exterior Applied Products")&gt;0,"Y","N")</f>
        <v>N</v>
      </c>
      <c r="AI10" s="152"/>
      <c r="AJ10" s="156"/>
      <c r="AK10" s="157">
        <f t="array" ref="AK10">IFERROR(INDEX(Instructions!$H$32:$H$250,MATCH(1,(Instructions!$E$32:$E$250=AI10)*(Instructions!$F$32:$F$250=AJ10),0)),"")</f>
        <v>0</v>
      </c>
      <c r="AL10" s="158"/>
      <c r="AM10" s="159"/>
      <c r="AN10" s="160" t="str">
        <f t="shared" si="3"/>
        <v/>
      </c>
      <c r="AO10" s="160" t="str">
        <f t="shared" si="4"/>
        <v/>
      </c>
      <c r="AP10" s="163" t="str">
        <f t="shared" si="5"/>
        <v>N/A</v>
      </c>
      <c r="AQ10" s="151"/>
      <c r="AR10" s="164"/>
      <c r="AS10" s="140"/>
      <c r="AT10" s="165" t="str">
        <f t="shared" si="6"/>
        <v>No</v>
      </c>
      <c r="AU10" s="165">
        <f t="shared" si="7"/>
        <v>0</v>
      </c>
      <c r="AW10" s="143">
        <f t="shared" ref="AW10:AW18" si="18">IF(L10="Yes",1,COUNTIF(N10,"Y")+COUNTIF(R10,"Y")+COUNTIF(AA10,"Y")+COUNTIF(AD10,"Y")+COUNTIF(AH10,"Y"))</f>
        <v>0</v>
      </c>
      <c r="AX10" s="143">
        <f t="shared" ref="AX10:AX18" si="19">IF(L10="Yes",1,COUNTIF(Q10,"Y")+COUNTIF(Z10,"Y")+COUNTIF(AC10,"Y")+COUNTIF(AG10,"Y")+COUNTIF(AP10,"Y"))</f>
        <v>0</v>
      </c>
      <c r="AY10" s="144">
        <f t="shared" ref="AY10:AY18" si="20">IF(AND(AW10&gt;0,AX10=AW10),IF(AND(M10=0,AF10=0),I10,IF(L10="Yes",M10,AF10)),0)</f>
        <v>0</v>
      </c>
    </row>
    <row r="11" spans="1:51" s="141" customFormat="1" ht="12" x14ac:dyDescent="0.25">
      <c r="A11" s="119">
        <f t="shared" si="8"/>
        <v>0</v>
      </c>
      <c r="B11" s="225"/>
      <c r="C11" s="145"/>
      <c r="D11" s="146"/>
      <c r="E11" s="225"/>
      <c r="F11" s="226" t="str">
        <f t="shared" si="0"/>
        <v/>
      </c>
      <c r="G11" s="147"/>
      <c r="H11" s="148"/>
      <c r="I11" s="149"/>
      <c r="J11" s="150"/>
      <c r="K11" s="151"/>
      <c r="L11" s="184"/>
      <c r="M11" s="418"/>
      <c r="N11" s="155" t="str">
        <f t="shared" si="9"/>
        <v>N</v>
      </c>
      <c r="O11" s="152"/>
      <c r="P11" s="153"/>
      <c r="Q11" s="154" t="str">
        <f t="shared" si="10"/>
        <v>N/A</v>
      </c>
      <c r="R11" s="155" t="str">
        <f t="shared" si="11"/>
        <v>N</v>
      </c>
      <c r="S11" s="152"/>
      <c r="T11" s="156"/>
      <c r="U11" s="157">
        <f t="array" ref="U11">IFERROR(INDEX(Instructions!$H$32:$H$303,MATCH(1,(Instructions!$E$32:$E$303=Products!S11)*(Instructions!$F$32:$F$303=Products!T11),0)),"")</f>
        <v>0</v>
      </c>
      <c r="V11" s="158"/>
      <c r="W11" s="159"/>
      <c r="X11" s="160" t="str">
        <f t="shared" si="1"/>
        <v/>
      </c>
      <c r="Y11" s="160" t="str">
        <f t="shared" si="2"/>
        <v/>
      </c>
      <c r="Z11" s="161" t="str">
        <f t="shared" si="12"/>
        <v>N/A</v>
      </c>
      <c r="AA11" s="155" t="str">
        <f t="shared" si="13"/>
        <v>N</v>
      </c>
      <c r="AB11" s="152"/>
      <c r="AC11" s="154" t="str">
        <f t="shared" si="14"/>
        <v>N/A</v>
      </c>
      <c r="AD11" s="155" t="str">
        <f t="shared" si="15"/>
        <v>N</v>
      </c>
      <c r="AE11" s="152"/>
      <c r="AF11" s="162"/>
      <c r="AG11" s="154" t="str">
        <f>IF(AD11="N","N/A",IF(L11="Yes","Y",IF(OR(AE11="Does not meet criteria",ISBLANK(AE11),ISBLANK(AF11)),"N","Y")))</f>
        <v>N/A</v>
      </c>
      <c r="AH11" s="155" t="str">
        <f t="shared" si="17"/>
        <v>N</v>
      </c>
      <c r="AI11" s="152"/>
      <c r="AJ11" s="156"/>
      <c r="AK11" s="157">
        <f t="array" ref="AK11">IFERROR(INDEX(Instructions!$H$32:$H$250,MATCH(1,(Instructions!$E$32:$E$250=AI11)*(Instructions!$F$32:$F$250=AJ11),0)),"")</f>
        <v>0</v>
      </c>
      <c r="AL11" s="158"/>
      <c r="AM11" s="159"/>
      <c r="AN11" s="160" t="str">
        <f t="shared" si="3"/>
        <v/>
      </c>
      <c r="AO11" s="160" t="str">
        <f t="shared" si="4"/>
        <v/>
      </c>
      <c r="AP11" s="163" t="str">
        <f t="shared" si="5"/>
        <v>N/A</v>
      </c>
      <c r="AQ11" s="151"/>
      <c r="AR11" s="164"/>
      <c r="AS11" s="140"/>
      <c r="AT11" s="165" t="str">
        <f t="shared" si="6"/>
        <v>No</v>
      </c>
      <c r="AU11" s="165">
        <f t="shared" si="7"/>
        <v>0</v>
      </c>
      <c r="AW11" s="143">
        <f t="shared" si="18"/>
        <v>0</v>
      </c>
      <c r="AX11" s="143">
        <f t="shared" si="19"/>
        <v>0</v>
      </c>
      <c r="AY11" s="144">
        <f t="shared" si="20"/>
        <v>0</v>
      </c>
    </row>
    <row r="12" spans="1:51" s="141" customFormat="1" ht="12" x14ac:dyDescent="0.25">
      <c r="A12" s="119">
        <f t="shared" si="8"/>
        <v>0</v>
      </c>
      <c r="B12" s="225"/>
      <c r="C12" s="145"/>
      <c r="D12" s="146"/>
      <c r="E12" s="225"/>
      <c r="F12" s="226" t="str">
        <f t="shared" si="0"/>
        <v/>
      </c>
      <c r="G12" s="147"/>
      <c r="H12" s="148"/>
      <c r="I12" s="149"/>
      <c r="J12" s="150"/>
      <c r="K12" s="151"/>
      <c r="L12" s="184"/>
      <c r="M12" s="418"/>
      <c r="N12" s="155" t="str">
        <f t="shared" si="9"/>
        <v>N</v>
      </c>
      <c r="O12" s="152"/>
      <c r="P12" s="153"/>
      <c r="Q12" s="154" t="str">
        <f t="shared" si="10"/>
        <v>N/A</v>
      </c>
      <c r="R12" s="155" t="str">
        <f t="shared" si="11"/>
        <v>N</v>
      </c>
      <c r="S12" s="152"/>
      <c r="T12" s="156"/>
      <c r="U12" s="157">
        <f t="array" ref="U12">IFERROR(INDEX(Instructions!$H$32:$H$303,MATCH(1,(Instructions!$E$32:$E$303=Products!S12)*(Instructions!$F$32:$F$303=Products!T12),0)),"")</f>
        <v>0</v>
      </c>
      <c r="V12" s="158"/>
      <c r="W12" s="159"/>
      <c r="X12" s="160" t="str">
        <f t="shared" si="1"/>
        <v/>
      </c>
      <c r="Y12" s="160" t="str">
        <f t="shared" si="2"/>
        <v/>
      </c>
      <c r="Z12" s="161" t="str">
        <f t="shared" si="12"/>
        <v>N/A</v>
      </c>
      <c r="AA12" s="155" t="str">
        <f t="shared" si="13"/>
        <v>N</v>
      </c>
      <c r="AB12" s="152"/>
      <c r="AC12" s="154" t="str">
        <f t="shared" si="14"/>
        <v>N/A</v>
      </c>
      <c r="AD12" s="155" t="str">
        <f t="shared" si="15"/>
        <v>N</v>
      </c>
      <c r="AE12" s="152"/>
      <c r="AF12" s="162"/>
      <c r="AG12" s="154" t="str">
        <f t="shared" si="16"/>
        <v>N/A</v>
      </c>
      <c r="AH12" s="155" t="str">
        <f t="shared" si="17"/>
        <v>N</v>
      </c>
      <c r="AI12" s="152"/>
      <c r="AJ12" s="156"/>
      <c r="AK12" s="157">
        <f t="array" ref="AK12">IFERROR(INDEX(Instructions!$H$32:$H$250,MATCH(1,(Instructions!$E$32:$E$250=AI12)*(Instructions!$F$32:$F$250=AJ12),0)),"")</f>
        <v>0</v>
      </c>
      <c r="AL12" s="158"/>
      <c r="AM12" s="159"/>
      <c r="AN12" s="160" t="str">
        <f t="shared" si="3"/>
        <v/>
      </c>
      <c r="AO12" s="160" t="str">
        <f t="shared" si="4"/>
        <v/>
      </c>
      <c r="AP12" s="163" t="str">
        <f t="shared" si="5"/>
        <v>N/A</v>
      </c>
      <c r="AQ12" s="151"/>
      <c r="AR12" s="164"/>
      <c r="AS12" s="140"/>
      <c r="AT12" s="165" t="str">
        <f t="shared" si="6"/>
        <v>No</v>
      </c>
      <c r="AU12" s="165">
        <f t="shared" si="7"/>
        <v>0</v>
      </c>
      <c r="AW12" s="143">
        <f t="shared" si="18"/>
        <v>0</v>
      </c>
      <c r="AX12" s="143">
        <f t="shared" si="19"/>
        <v>0</v>
      </c>
      <c r="AY12" s="144">
        <f t="shared" si="20"/>
        <v>0</v>
      </c>
    </row>
    <row r="13" spans="1:51" s="141" customFormat="1" ht="12" x14ac:dyDescent="0.25">
      <c r="A13" s="119">
        <f t="shared" si="8"/>
        <v>0</v>
      </c>
      <c r="B13" s="225"/>
      <c r="C13" s="145"/>
      <c r="D13" s="146"/>
      <c r="E13" s="225"/>
      <c r="F13" s="226" t="str">
        <f t="shared" si="0"/>
        <v/>
      </c>
      <c r="G13" s="147"/>
      <c r="H13" s="148"/>
      <c r="I13" s="149"/>
      <c r="J13" s="150"/>
      <c r="K13" s="151"/>
      <c r="L13" s="184"/>
      <c r="M13" s="418"/>
      <c r="N13" s="155" t="str">
        <f t="shared" si="9"/>
        <v>N</v>
      </c>
      <c r="O13" s="152"/>
      <c r="P13" s="153"/>
      <c r="Q13" s="154" t="str">
        <f t="shared" si="10"/>
        <v>N/A</v>
      </c>
      <c r="R13" s="155" t="str">
        <f t="shared" si="11"/>
        <v>N</v>
      </c>
      <c r="S13" s="152"/>
      <c r="T13" s="156"/>
      <c r="U13" s="157">
        <f t="array" ref="U13">IFERROR(INDEX(Instructions!$H$32:$H$303,MATCH(1,(Instructions!$E$32:$E$303=Products!S13)*(Instructions!$F$32:$F$303=Products!T13),0)),"")</f>
        <v>0</v>
      </c>
      <c r="V13" s="158"/>
      <c r="W13" s="159"/>
      <c r="X13" s="160" t="str">
        <f t="shared" si="1"/>
        <v/>
      </c>
      <c r="Y13" s="160" t="str">
        <f t="shared" si="2"/>
        <v/>
      </c>
      <c r="Z13" s="161" t="str">
        <f t="shared" si="12"/>
        <v>N/A</v>
      </c>
      <c r="AA13" s="155" t="str">
        <f t="shared" si="13"/>
        <v>N</v>
      </c>
      <c r="AB13" s="152"/>
      <c r="AC13" s="154" t="str">
        <f t="shared" si="14"/>
        <v>N/A</v>
      </c>
      <c r="AD13" s="155" t="str">
        <f t="shared" si="15"/>
        <v>N</v>
      </c>
      <c r="AE13" s="152"/>
      <c r="AF13" s="162"/>
      <c r="AG13" s="154" t="str">
        <f t="shared" si="16"/>
        <v>N/A</v>
      </c>
      <c r="AH13" s="155" t="str">
        <f t="shared" si="17"/>
        <v>N</v>
      </c>
      <c r="AI13" s="152"/>
      <c r="AJ13" s="156"/>
      <c r="AK13" s="157">
        <f t="array" ref="AK13">IFERROR(INDEX(Instructions!$H$32:$H$250,MATCH(1,(Instructions!$E$32:$E$250=AI13)*(Instructions!$F$32:$F$250=AJ13),0)),"")</f>
        <v>0</v>
      </c>
      <c r="AL13" s="158"/>
      <c r="AM13" s="159"/>
      <c r="AN13" s="160" t="str">
        <f t="shared" si="3"/>
        <v/>
      </c>
      <c r="AO13" s="160" t="str">
        <f t="shared" si="4"/>
        <v/>
      </c>
      <c r="AP13" s="163" t="str">
        <f t="shared" si="5"/>
        <v>N/A</v>
      </c>
      <c r="AQ13" s="151"/>
      <c r="AR13" s="164"/>
      <c r="AS13" s="140"/>
      <c r="AT13" s="165" t="str">
        <f t="shared" si="6"/>
        <v>No</v>
      </c>
      <c r="AU13" s="165">
        <f t="shared" si="7"/>
        <v>0</v>
      </c>
      <c r="AW13" s="143">
        <f t="shared" si="18"/>
        <v>0</v>
      </c>
      <c r="AX13" s="143">
        <f t="shared" si="19"/>
        <v>0</v>
      </c>
      <c r="AY13" s="144">
        <f t="shared" si="20"/>
        <v>0</v>
      </c>
    </row>
    <row r="14" spans="1:51" s="141" customFormat="1" ht="12" x14ac:dyDescent="0.25">
      <c r="A14" s="119">
        <f t="shared" si="8"/>
        <v>0</v>
      </c>
      <c r="B14" s="225"/>
      <c r="C14" s="145"/>
      <c r="D14" s="146"/>
      <c r="E14" s="225"/>
      <c r="F14" s="226" t="str">
        <f t="shared" si="0"/>
        <v/>
      </c>
      <c r="G14" s="147"/>
      <c r="H14" s="148"/>
      <c r="I14" s="149"/>
      <c r="J14" s="150"/>
      <c r="K14" s="151"/>
      <c r="L14" s="184"/>
      <c r="M14" s="418"/>
      <c r="N14" s="155" t="str">
        <f t="shared" si="9"/>
        <v>N</v>
      </c>
      <c r="O14" s="152"/>
      <c r="P14" s="153"/>
      <c r="Q14" s="154" t="str">
        <f t="shared" si="10"/>
        <v>N/A</v>
      </c>
      <c r="R14" s="155" t="str">
        <f t="shared" si="11"/>
        <v>N</v>
      </c>
      <c r="S14" s="152"/>
      <c r="T14" s="156"/>
      <c r="U14" s="157">
        <f t="array" ref="U14">IFERROR(INDEX(Instructions!$H$32:$H$303,MATCH(1,(Instructions!$E$32:$E$303=Products!S14)*(Instructions!$F$32:$F$303=Products!T14),0)),"")</f>
        <v>0</v>
      </c>
      <c r="V14" s="158"/>
      <c r="W14" s="159"/>
      <c r="X14" s="160" t="str">
        <f t="shared" si="1"/>
        <v/>
      </c>
      <c r="Y14" s="160" t="str">
        <f t="shared" si="2"/>
        <v/>
      </c>
      <c r="Z14" s="161" t="str">
        <f t="shared" si="12"/>
        <v>N/A</v>
      </c>
      <c r="AA14" s="155" t="str">
        <f t="shared" si="13"/>
        <v>N</v>
      </c>
      <c r="AB14" s="152"/>
      <c r="AC14" s="154" t="str">
        <f t="shared" si="14"/>
        <v>N/A</v>
      </c>
      <c r="AD14" s="155" t="str">
        <f t="shared" si="15"/>
        <v>N</v>
      </c>
      <c r="AE14" s="152"/>
      <c r="AF14" s="162"/>
      <c r="AG14" s="154" t="str">
        <f t="shared" si="16"/>
        <v>N/A</v>
      </c>
      <c r="AH14" s="155" t="str">
        <f t="shared" si="17"/>
        <v>N</v>
      </c>
      <c r="AI14" s="152"/>
      <c r="AJ14" s="156"/>
      <c r="AK14" s="157">
        <f t="array" ref="AK14">IFERROR(INDEX(Instructions!$H$32:$H$250,MATCH(1,(Instructions!$E$32:$E$250=AI14)*(Instructions!$F$32:$F$250=AJ14),0)),"")</f>
        <v>0</v>
      </c>
      <c r="AL14" s="158"/>
      <c r="AM14" s="159"/>
      <c r="AN14" s="160" t="str">
        <f t="shared" si="3"/>
        <v/>
      </c>
      <c r="AO14" s="160" t="str">
        <f t="shared" si="4"/>
        <v/>
      </c>
      <c r="AP14" s="163" t="str">
        <f t="shared" si="5"/>
        <v>N/A</v>
      </c>
      <c r="AQ14" s="151"/>
      <c r="AR14" s="164"/>
      <c r="AS14" s="140"/>
      <c r="AT14" s="165" t="str">
        <f t="shared" si="6"/>
        <v>No</v>
      </c>
      <c r="AU14" s="165">
        <f t="shared" si="7"/>
        <v>0</v>
      </c>
      <c r="AW14" s="143">
        <f t="shared" si="18"/>
        <v>0</v>
      </c>
      <c r="AX14" s="143">
        <f t="shared" si="19"/>
        <v>0</v>
      </c>
      <c r="AY14" s="144">
        <f t="shared" si="20"/>
        <v>0</v>
      </c>
    </row>
    <row r="15" spans="1:51" s="141" customFormat="1" ht="12" x14ac:dyDescent="0.25">
      <c r="A15" s="119">
        <f t="shared" si="8"/>
        <v>0</v>
      </c>
      <c r="B15" s="225"/>
      <c r="C15" s="145"/>
      <c r="D15" s="146"/>
      <c r="E15" s="225"/>
      <c r="F15" s="226" t="str">
        <f t="shared" si="0"/>
        <v/>
      </c>
      <c r="G15" s="147"/>
      <c r="H15" s="148"/>
      <c r="I15" s="149"/>
      <c r="J15" s="150"/>
      <c r="K15" s="151"/>
      <c r="L15" s="184"/>
      <c r="M15" s="418"/>
      <c r="N15" s="155" t="str">
        <f t="shared" si="9"/>
        <v>N</v>
      </c>
      <c r="O15" s="152"/>
      <c r="P15" s="153"/>
      <c r="Q15" s="154" t="str">
        <f t="shared" si="10"/>
        <v>N/A</v>
      </c>
      <c r="R15" s="155" t="str">
        <f t="shared" si="11"/>
        <v>N</v>
      </c>
      <c r="S15" s="152"/>
      <c r="T15" s="156"/>
      <c r="U15" s="157">
        <f t="array" ref="U15">IFERROR(INDEX(Instructions!$H$32:$H$303,MATCH(1,(Instructions!$E$32:$E$303=Products!S15)*(Instructions!$F$32:$F$303=Products!T15),0)),"")</f>
        <v>0</v>
      </c>
      <c r="V15" s="158"/>
      <c r="W15" s="159"/>
      <c r="X15" s="160" t="str">
        <f t="shared" si="1"/>
        <v/>
      </c>
      <c r="Y15" s="160" t="str">
        <f t="shared" si="2"/>
        <v/>
      </c>
      <c r="Z15" s="161" t="str">
        <f t="shared" si="12"/>
        <v>N/A</v>
      </c>
      <c r="AA15" s="155" t="str">
        <f t="shared" si="13"/>
        <v>N</v>
      </c>
      <c r="AB15" s="152"/>
      <c r="AC15" s="154" t="str">
        <f t="shared" si="14"/>
        <v>N/A</v>
      </c>
      <c r="AD15" s="155" t="str">
        <f t="shared" si="15"/>
        <v>N</v>
      </c>
      <c r="AE15" s="152"/>
      <c r="AF15" s="162"/>
      <c r="AG15" s="154" t="str">
        <f t="shared" si="16"/>
        <v>N/A</v>
      </c>
      <c r="AH15" s="155" t="str">
        <f t="shared" si="17"/>
        <v>N</v>
      </c>
      <c r="AI15" s="152"/>
      <c r="AJ15" s="156"/>
      <c r="AK15" s="157">
        <f t="array" ref="AK15">IFERROR(INDEX(Instructions!$H$32:$H$250,MATCH(1,(Instructions!$E$32:$E$250=AI15)*(Instructions!$F$32:$F$250=AJ15),0)),"")</f>
        <v>0</v>
      </c>
      <c r="AL15" s="158"/>
      <c r="AM15" s="159"/>
      <c r="AN15" s="160" t="str">
        <f t="shared" si="3"/>
        <v/>
      </c>
      <c r="AO15" s="160" t="str">
        <f t="shared" si="4"/>
        <v/>
      </c>
      <c r="AP15" s="163" t="str">
        <f t="shared" si="5"/>
        <v>N/A</v>
      </c>
      <c r="AQ15" s="151"/>
      <c r="AR15" s="164"/>
      <c r="AS15" s="140"/>
      <c r="AT15" s="165" t="str">
        <f t="shared" si="6"/>
        <v>No</v>
      </c>
      <c r="AU15" s="165">
        <f t="shared" si="7"/>
        <v>0</v>
      </c>
      <c r="AW15" s="143">
        <f t="shared" si="18"/>
        <v>0</v>
      </c>
      <c r="AX15" s="143">
        <f t="shared" si="19"/>
        <v>0</v>
      </c>
      <c r="AY15" s="144">
        <f t="shared" si="20"/>
        <v>0</v>
      </c>
    </row>
    <row r="16" spans="1:51" s="141" customFormat="1" ht="12" x14ac:dyDescent="0.25">
      <c r="A16" s="119">
        <f t="shared" ref="A16" si="21">IF(C16&gt;=0,0,0)</f>
        <v>0</v>
      </c>
      <c r="B16" s="225"/>
      <c r="C16" s="145"/>
      <c r="D16" s="146"/>
      <c r="E16" s="225"/>
      <c r="F16" s="226" t="str">
        <f t="shared" si="0"/>
        <v/>
      </c>
      <c r="G16" s="147"/>
      <c r="H16" s="148"/>
      <c r="I16" s="149"/>
      <c r="J16" s="150"/>
      <c r="K16" s="151"/>
      <c r="L16" s="184"/>
      <c r="M16" s="418"/>
      <c r="N16" s="155" t="str">
        <f t="shared" si="9"/>
        <v>N</v>
      </c>
      <c r="O16" s="152"/>
      <c r="P16" s="153"/>
      <c r="Q16" s="154" t="str">
        <f t="shared" si="10"/>
        <v>N/A</v>
      </c>
      <c r="R16" s="155" t="str">
        <f t="shared" si="11"/>
        <v>N</v>
      </c>
      <c r="S16" s="152"/>
      <c r="T16" s="156"/>
      <c r="U16" s="157">
        <f t="array" ref="U16">IFERROR(INDEX(Instructions!$H$32:$H$303,MATCH(1,(Instructions!$E$32:$E$303=Products!S16)*(Instructions!$F$32:$F$303=Products!T16),0)),"")</f>
        <v>0</v>
      </c>
      <c r="V16" s="158"/>
      <c r="W16" s="159"/>
      <c r="X16" s="160" t="str">
        <f t="shared" ref="X16:X17" si="22">IF(OR(U16="",W16=""),"",W16*U16)</f>
        <v/>
      </c>
      <c r="Y16" s="160" t="str">
        <f t="shared" ref="Y16:Y17" si="23">IF(OR(ISBLANK(V16),W16=""),"",W16*V16)</f>
        <v/>
      </c>
      <c r="Z16" s="161" t="str">
        <f t="shared" si="12"/>
        <v>N/A</v>
      </c>
      <c r="AA16" s="155" t="str">
        <f t="shared" si="13"/>
        <v>N</v>
      </c>
      <c r="AB16" s="152"/>
      <c r="AC16" s="154" t="str">
        <f t="shared" si="14"/>
        <v>N/A</v>
      </c>
      <c r="AD16" s="155" t="str">
        <f t="shared" si="15"/>
        <v>N</v>
      </c>
      <c r="AE16" s="152"/>
      <c r="AF16" s="162"/>
      <c r="AG16" s="154" t="str">
        <f t="shared" si="16"/>
        <v>N/A</v>
      </c>
      <c r="AH16" s="155" t="str">
        <f t="shared" si="17"/>
        <v>N</v>
      </c>
      <c r="AI16" s="152"/>
      <c r="AJ16" s="156"/>
      <c r="AK16" s="157">
        <f t="array" ref="AK16">IFERROR(INDEX(Instructions!$H$32:$H$250,MATCH(1,(Instructions!$E$32:$E$250=AI16)*(Instructions!$F$32:$F$250=AJ16),0)),"")</f>
        <v>0</v>
      </c>
      <c r="AL16" s="158"/>
      <c r="AM16" s="159"/>
      <c r="AN16" s="160" t="str">
        <f t="shared" ref="AN16:AN17" si="24">IF(OR(AK16="",AM16=""),"",AM16*AK16)</f>
        <v/>
      </c>
      <c r="AO16" s="160" t="str">
        <f t="shared" ref="AO16:AO17" si="25">IF(OR(ISBLANK(AL16),AM16=""),"",AM16*AL16)</f>
        <v/>
      </c>
      <c r="AP16" s="163" t="str">
        <f t="shared" si="5"/>
        <v>N/A</v>
      </c>
      <c r="AQ16" s="151"/>
      <c r="AR16" s="164"/>
      <c r="AS16" s="140"/>
      <c r="AT16" s="165" t="str">
        <f t="shared" si="6"/>
        <v>No</v>
      </c>
      <c r="AU16" s="165">
        <f t="shared" si="7"/>
        <v>0</v>
      </c>
      <c r="AW16" s="143">
        <f t="shared" si="18"/>
        <v>0</v>
      </c>
      <c r="AX16" s="143">
        <f t="shared" si="19"/>
        <v>0</v>
      </c>
      <c r="AY16" s="144">
        <f t="shared" si="20"/>
        <v>0</v>
      </c>
    </row>
    <row r="17" spans="1:51" s="141" customFormat="1" ht="12" x14ac:dyDescent="0.25">
      <c r="A17" s="119"/>
      <c r="B17" s="225"/>
      <c r="C17" s="145"/>
      <c r="D17" s="146"/>
      <c r="E17" s="225"/>
      <c r="F17" s="226" t="str">
        <f t="shared" si="0"/>
        <v/>
      </c>
      <c r="G17" s="147"/>
      <c r="H17" s="148"/>
      <c r="I17" s="149"/>
      <c r="J17" s="150"/>
      <c r="K17" s="151"/>
      <c r="L17" s="184"/>
      <c r="M17" s="418"/>
      <c r="N17" s="155" t="str">
        <f t="shared" si="9"/>
        <v>N</v>
      </c>
      <c r="O17" s="152"/>
      <c r="P17" s="153"/>
      <c r="Q17" s="154" t="str">
        <f t="shared" si="10"/>
        <v>N/A</v>
      </c>
      <c r="R17" s="155" t="str">
        <f t="shared" si="11"/>
        <v>N</v>
      </c>
      <c r="S17" s="152"/>
      <c r="T17" s="156"/>
      <c r="U17" s="157">
        <f t="array" ref="U17">IFERROR(INDEX(Instructions!$H$32:$H$303,MATCH(1,(Instructions!$E$32:$E$303=Products!S17)*(Instructions!$F$32:$F$303=Products!T17),0)),"")</f>
        <v>0</v>
      </c>
      <c r="V17" s="158"/>
      <c r="W17" s="159"/>
      <c r="X17" s="160" t="str">
        <f t="shared" si="22"/>
        <v/>
      </c>
      <c r="Y17" s="160" t="str">
        <f t="shared" si="23"/>
        <v/>
      </c>
      <c r="Z17" s="161" t="str">
        <f t="shared" si="12"/>
        <v>N/A</v>
      </c>
      <c r="AA17" s="155" t="str">
        <f t="shared" si="13"/>
        <v>N</v>
      </c>
      <c r="AB17" s="152"/>
      <c r="AC17" s="154" t="str">
        <f t="shared" si="14"/>
        <v>N/A</v>
      </c>
      <c r="AD17" s="155" t="str">
        <f t="shared" si="15"/>
        <v>N</v>
      </c>
      <c r="AE17" s="152"/>
      <c r="AF17" s="162"/>
      <c r="AG17" s="154" t="str">
        <f t="shared" si="16"/>
        <v>N/A</v>
      </c>
      <c r="AH17" s="155" t="str">
        <f t="shared" si="17"/>
        <v>N</v>
      </c>
      <c r="AI17" s="152"/>
      <c r="AJ17" s="156"/>
      <c r="AK17" s="157">
        <f t="array" ref="AK17">IFERROR(INDEX(Instructions!$H$32:$H$250,MATCH(1,(Instructions!$E$32:$E$250=AI17)*(Instructions!$F$32:$F$250=AJ17),0)),"")</f>
        <v>0</v>
      </c>
      <c r="AL17" s="158"/>
      <c r="AM17" s="159"/>
      <c r="AN17" s="160" t="str">
        <f t="shared" si="24"/>
        <v/>
      </c>
      <c r="AO17" s="160" t="str">
        <f t="shared" si="25"/>
        <v/>
      </c>
      <c r="AP17" s="163" t="str">
        <f t="shared" si="5"/>
        <v>N/A</v>
      </c>
      <c r="AQ17" s="151"/>
      <c r="AR17" s="164"/>
      <c r="AS17" s="140"/>
      <c r="AT17" s="165" t="str">
        <f t="shared" si="6"/>
        <v>No</v>
      </c>
      <c r="AU17" s="165">
        <f t="shared" si="7"/>
        <v>0</v>
      </c>
      <c r="AW17" s="143">
        <f t="shared" si="18"/>
        <v>0</v>
      </c>
      <c r="AX17" s="143">
        <f t="shared" si="19"/>
        <v>0</v>
      </c>
      <c r="AY17" s="144">
        <f t="shared" si="20"/>
        <v>0</v>
      </c>
    </row>
    <row r="18" spans="1:51" s="141" customFormat="1" ht="12" x14ac:dyDescent="0.25">
      <c r="A18" s="119"/>
      <c r="B18" s="416"/>
      <c r="C18" s="166"/>
      <c r="D18" s="167"/>
      <c r="E18" s="227"/>
      <c r="F18" s="228" t="str">
        <f t="shared" si="0"/>
        <v/>
      </c>
      <c r="G18" s="168"/>
      <c r="H18" s="169"/>
      <c r="I18" s="170"/>
      <c r="J18" s="171"/>
      <c r="K18" s="151"/>
      <c r="L18" s="415"/>
      <c r="M18" s="419"/>
      <c r="N18" s="155" t="str">
        <f t="shared" si="9"/>
        <v>N</v>
      </c>
      <c r="O18" s="172"/>
      <c r="P18" s="173"/>
      <c r="Q18" s="174" t="str">
        <f t="shared" si="10"/>
        <v>N/A</v>
      </c>
      <c r="R18" s="155" t="str">
        <f t="shared" si="11"/>
        <v>N</v>
      </c>
      <c r="S18" s="172"/>
      <c r="T18" s="175"/>
      <c r="U18" s="176">
        <f t="array" ref="U18">IFERROR(INDEX(Instructions!$H$32:$H$303,MATCH(1,(Instructions!$E$32:$E$303=Products!S18)*(Instructions!$F$32:$F$303=Products!T18),0)),"")</f>
        <v>0</v>
      </c>
      <c r="V18" s="177"/>
      <c r="W18" s="178"/>
      <c r="X18" s="179" t="str">
        <f t="shared" si="1"/>
        <v/>
      </c>
      <c r="Y18" s="179" t="str">
        <f t="shared" si="2"/>
        <v/>
      </c>
      <c r="Z18" s="180" t="str">
        <f t="shared" si="12"/>
        <v>N/A</v>
      </c>
      <c r="AA18" s="155" t="str">
        <f t="shared" si="13"/>
        <v>N</v>
      </c>
      <c r="AB18" s="172"/>
      <c r="AC18" s="174" t="str">
        <f t="shared" si="14"/>
        <v>N/A</v>
      </c>
      <c r="AD18" s="155" t="str">
        <f t="shared" si="15"/>
        <v>N</v>
      </c>
      <c r="AE18" s="172"/>
      <c r="AF18" s="181"/>
      <c r="AG18" s="174" t="str">
        <f t="shared" si="16"/>
        <v>N/A</v>
      </c>
      <c r="AH18" s="155" t="str">
        <f t="shared" si="17"/>
        <v>N</v>
      </c>
      <c r="AI18" s="152"/>
      <c r="AJ18" s="156"/>
      <c r="AK18" s="157">
        <f t="array" ref="AK18">IFERROR(INDEX(Instructions!$H$32:$H$250,MATCH(1,(Instructions!$E$32:$E$250=AI18)*(Instructions!$F$32:$F$250=AJ18),0)),"")</f>
        <v>0</v>
      </c>
      <c r="AL18" s="158"/>
      <c r="AM18" s="159"/>
      <c r="AN18" s="160" t="str">
        <f t="shared" si="3"/>
        <v/>
      </c>
      <c r="AO18" s="160" t="str">
        <f t="shared" si="4"/>
        <v/>
      </c>
      <c r="AP18" s="163" t="str">
        <f t="shared" si="5"/>
        <v>N/A</v>
      </c>
      <c r="AQ18" s="151"/>
      <c r="AR18" s="182"/>
      <c r="AS18" s="140"/>
      <c r="AT18" s="165" t="str">
        <f t="shared" si="6"/>
        <v>No</v>
      </c>
      <c r="AU18" s="165">
        <f t="shared" si="7"/>
        <v>0</v>
      </c>
      <c r="AW18" s="143">
        <f t="shared" si="18"/>
        <v>0</v>
      </c>
      <c r="AX18" s="143">
        <f t="shared" si="19"/>
        <v>0</v>
      </c>
      <c r="AY18" s="144">
        <f t="shared" si="20"/>
        <v>0</v>
      </c>
    </row>
    <row r="19" spans="1:51" s="9" customFormat="1" ht="21" customHeight="1" x14ac:dyDescent="0.25">
      <c r="A19" s="95" t="s">
        <v>152</v>
      </c>
      <c r="B19" s="100"/>
      <c r="C19" s="101"/>
      <c r="D19" s="101"/>
      <c r="E19" s="102"/>
      <c r="F19" s="101"/>
      <c r="G19" s="102"/>
      <c r="H19" s="101"/>
      <c r="I19" s="101"/>
      <c r="J19" s="101"/>
      <c r="K19" s="97" t="str">
        <f>IF(ISNUMBER(SEARCH("General Emissions Evaluation and VOC Content",C19)),"Y","N")</f>
        <v>N</v>
      </c>
      <c r="L19" s="105"/>
      <c r="M19" s="103"/>
      <c r="N19" s="97"/>
      <c r="O19" s="105"/>
      <c r="P19" s="102"/>
      <c r="Q19" s="103"/>
      <c r="R19" s="96"/>
      <c r="S19" s="468" t="s">
        <v>228</v>
      </c>
      <c r="T19" s="469"/>
      <c r="U19" s="469"/>
      <c r="V19" s="469"/>
      <c r="W19" s="469"/>
      <c r="X19" s="469"/>
      <c r="Y19" s="469"/>
      <c r="Z19" s="470"/>
      <c r="AA19" s="106"/>
      <c r="AB19" s="107"/>
      <c r="AC19" s="108"/>
      <c r="AD19" s="97" t="str">
        <f>IF(ISNUMBER(SEARCH("Composite Wood Evaluation",AX19)),"Y","N")</f>
        <v>N</v>
      </c>
      <c r="AE19" s="107"/>
      <c r="AF19" s="109"/>
      <c r="AG19" s="108"/>
      <c r="AH19" s="104"/>
      <c r="AI19" s="502" t="s">
        <v>194</v>
      </c>
      <c r="AJ19" s="503"/>
      <c r="AK19" s="503"/>
      <c r="AL19" s="503"/>
      <c r="AM19" s="503"/>
      <c r="AN19" s="503"/>
      <c r="AO19" s="503"/>
      <c r="AP19" s="504"/>
      <c r="AQ19" s="20"/>
      <c r="AR19" s="110"/>
      <c r="AS19" s="11"/>
    </row>
    <row r="20" spans="1:51" s="185" customFormat="1" ht="21" customHeight="1" x14ac:dyDescent="0.25">
      <c r="E20" s="186"/>
      <c r="F20" s="186"/>
      <c r="H20" s="186"/>
      <c r="J20" s="186"/>
      <c r="K20" s="187"/>
      <c r="N20" s="187"/>
      <c r="Q20" s="187"/>
      <c r="R20" s="20"/>
      <c r="S20" s="484" t="s">
        <v>193</v>
      </c>
      <c r="T20" s="474" t="s">
        <v>187</v>
      </c>
      <c r="U20" s="474"/>
      <c r="V20" s="474"/>
      <c r="W20" s="474"/>
      <c r="X20" s="474"/>
      <c r="Y20" s="475"/>
      <c r="Z20" s="312">
        <f>SUMIF($E$9:$E$18,"interior paints and coatings",$X$9:$X$18)</f>
        <v>0</v>
      </c>
      <c r="AA20" s="20"/>
      <c r="AH20" s="20"/>
      <c r="AI20" s="459" t="s">
        <v>191</v>
      </c>
      <c r="AJ20" s="460"/>
      <c r="AK20" s="460"/>
      <c r="AL20" s="460"/>
      <c r="AM20" s="460"/>
      <c r="AN20" s="460"/>
      <c r="AO20" s="460"/>
      <c r="AP20" s="314">
        <f>SUM($AN$9:$AN$18)</f>
        <v>0</v>
      </c>
      <c r="AQ20" s="20"/>
      <c r="AS20" s="188"/>
    </row>
    <row r="21" spans="1:51" s="185" customFormat="1" ht="21" customHeight="1" x14ac:dyDescent="0.25">
      <c r="C21" s="189"/>
      <c r="E21" s="384" t="str">
        <f t="array" ref="E21">IF(SUM(IF($G$7:INDEX($G$7:G19,MAX(IF($G$7:G19&lt;&gt;"",ROW($G$7:G19)))-ROW($G$7)+1)="",1))&gt;0,"Warning: Each assembly must have a name and there cannot be blank rows between assembly names.","")</f>
        <v/>
      </c>
      <c r="F21" s="186"/>
      <c r="H21" s="190"/>
      <c r="J21" s="186"/>
      <c r="R21" s="20"/>
      <c r="S21" s="485"/>
      <c r="T21" s="476" t="s">
        <v>188</v>
      </c>
      <c r="U21" s="476"/>
      <c r="V21" s="476"/>
      <c r="W21" s="476"/>
      <c r="X21" s="476"/>
      <c r="Y21" s="477"/>
      <c r="Z21" s="299">
        <f>SUMIF($E$9:$E$18,"interior paints and coatings",$Y$9:$Y$18)</f>
        <v>0</v>
      </c>
      <c r="AA21" s="20"/>
      <c r="AH21" s="20"/>
      <c r="AI21" s="488" t="s">
        <v>190</v>
      </c>
      <c r="AJ21" s="489"/>
      <c r="AK21" s="489"/>
      <c r="AL21" s="489"/>
      <c r="AM21" s="489"/>
      <c r="AN21" s="489"/>
      <c r="AO21" s="489"/>
      <c r="AP21" s="299">
        <f>SUM($AO$9:$AO$18)</f>
        <v>0</v>
      </c>
      <c r="AQ21" s="20"/>
      <c r="AS21" s="188"/>
    </row>
    <row r="22" spans="1:51" s="185" customFormat="1" ht="21" customHeight="1" x14ac:dyDescent="0.25">
      <c r="E22" s="412"/>
      <c r="F22" s="186"/>
      <c r="H22" s="186"/>
      <c r="J22" s="186"/>
      <c r="R22" s="20"/>
      <c r="S22" s="486"/>
      <c r="T22" s="478" t="s">
        <v>189</v>
      </c>
      <c r="U22" s="478"/>
      <c r="V22" s="478"/>
      <c r="W22" s="478"/>
      <c r="X22" s="478"/>
      <c r="Y22" s="479"/>
      <c r="Z22" s="313" t="str">
        <f>IF(Z21&lt;Z20,"Yes","No")</f>
        <v>No</v>
      </c>
      <c r="AA22" s="20"/>
      <c r="AH22" s="58"/>
      <c r="AI22" s="490" t="s">
        <v>192</v>
      </c>
      <c r="AJ22" s="491"/>
      <c r="AK22" s="491"/>
      <c r="AL22" s="491"/>
      <c r="AM22" s="491"/>
      <c r="AN22" s="491"/>
      <c r="AO22" s="491"/>
      <c r="AP22" s="311" t="str">
        <f>IF(AP21&lt;AP20,"Yes","No")</f>
        <v>No</v>
      </c>
      <c r="AQ22" s="58"/>
      <c r="AS22" s="188"/>
    </row>
    <row r="23" spans="1:51" s="187" customFormat="1" ht="21" customHeight="1" x14ac:dyDescent="0.25">
      <c r="B23" s="57"/>
      <c r="C23" s="57"/>
      <c r="D23" s="57"/>
      <c r="E23" s="57"/>
      <c r="F23" s="57"/>
      <c r="H23" s="57"/>
      <c r="I23" s="57"/>
      <c r="J23" s="57"/>
      <c r="K23" s="57"/>
      <c r="L23" s="57"/>
      <c r="M23" s="57"/>
      <c r="N23" s="57"/>
      <c r="O23" s="57"/>
      <c r="P23" s="57"/>
      <c r="Q23" s="57"/>
      <c r="R23" s="20"/>
      <c r="S23" s="487" t="s">
        <v>227</v>
      </c>
      <c r="T23" s="480" t="s">
        <v>185</v>
      </c>
      <c r="U23" s="480"/>
      <c r="V23" s="480"/>
      <c r="W23" s="480"/>
      <c r="X23" s="480"/>
      <c r="Y23" s="481"/>
      <c r="Z23" s="314">
        <f>SUMIF($E$9:$E$18,"interior adhesives and sealants",$X$9:$X$18)</f>
        <v>0</v>
      </c>
      <c r="AA23" s="20"/>
      <c r="AB23" s="2"/>
      <c r="AC23" s="2"/>
      <c r="AD23" s="2"/>
      <c r="AE23" s="2"/>
      <c r="AF23" s="2"/>
      <c r="AG23" s="2"/>
      <c r="AH23" s="2"/>
      <c r="AQ23" s="2"/>
      <c r="AR23" s="2"/>
      <c r="AS23" s="188"/>
      <c r="AW23" s="57"/>
      <c r="AX23" s="57"/>
    </row>
    <row r="24" spans="1:51" s="187" customFormat="1" ht="21" customHeight="1" x14ac:dyDescent="0.25">
      <c r="B24" s="57"/>
      <c r="C24" s="57"/>
      <c r="D24" s="57"/>
      <c r="E24" s="413"/>
      <c r="F24" s="57"/>
      <c r="G24" s="57"/>
      <c r="H24" s="57"/>
      <c r="I24" s="57"/>
      <c r="J24" s="57"/>
      <c r="K24" s="57"/>
      <c r="L24" s="57"/>
      <c r="M24" s="57"/>
      <c r="N24" s="57"/>
      <c r="O24" s="57"/>
      <c r="P24" s="57"/>
      <c r="Q24" s="57"/>
      <c r="R24" s="20"/>
      <c r="S24" s="485"/>
      <c r="T24" s="476" t="s">
        <v>186</v>
      </c>
      <c r="U24" s="476"/>
      <c r="V24" s="476"/>
      <c r="W24" s="476"/>
      <c r="X24" s="476"/>
      <c r="Y24" s="477"/>
      <c r="Z24" s="299">
        <f>SUMIF($E$9:$E$18,"interior adhesives and sealants",$Y$9:$Y$18)</f>
        <v>0</v>
      </c>
      <c r="AA24" s="20"/>
      <c r="AB24" s="2"/>
      <c r="AC24" s="2"/>
      <c r="AD24" s="2"/>
      <c r="AE24" s="2"/>
      <c r="AF24" s="2"/>
      <c r="AG24" s="2"/>
      <c r="AH24" s="2"/>
      <c r="AQ24" s="2"/>
      <c r="AR24" s="2"/>
      <c r="AS24" s="188"/>
      <c r="AW24" s="57"/>
      <c r="AX24" s="57"/>
    </row>
    <row r="25" spans="1:51" s="187" customFormat="1" ht="21" customHeight="1" x14ac:dyDescent="0.25">
      <c r="B25" s="57"/>
      <c r="C25" s="57"/>
      <c r="D25" s="57"/>
      <c r="E25" s="57"/>
      <c r="F25" s="57"/>
      <c r="G25" s="57"/>
      <c r="H25" s="57"/>
      <c r="I25" s="57"/>
      <c r="J25" s="57"/>
      <c r="K25" s="57"/>
      <c r="L25" s="57"/>
      <c r="M25" s="57"/>
      <c r="N25" s="57"/>
      <c r="O25" s="57"/>
      <c r="P25" s="57"/>
      <c r="Q25" s="57"/>
      <c r="R25" s="20"/>
      <c r="S25" s="485"/>
      <c r="T25" s="482" t="s">
        <v>232</v>
      </c>
      <c r="U25" s="482"/>
      <c r="V25" s="482"/>
      <c r="W25" s="482"/>
      <c r="X25" s="482"/>
      <c r="Y25" s="483"/>
      <c r="Z25" s="311" t="str">
        <f>IF(Z24&lt;Z23,"Yes","No")</f>
        <v>No</v>
      </c>
      <c r="AA25" s="20"/>
      <c r="AB25" s="3"/>
      <c r="AC25" s="3"/>
      <c r="AD25" s="3"/>
      <c r="AE25" s="3"/>
      <c r="AF25" s="3"/>
      <c r="AG25" s="3"/>
      <c r="AH25" s="3"/>
      <c r="AI25" s="3"/>
      <c r="AJ25" s="3"/>
      <c r="AK25" s="3"/>
      <c r="AL25" s="3"/>
      <c r="AM25" s="3"/>
      <c r="AN25" s="3"/>
      <c r="AO25" s="3"/>
      <c r="AP25" s="3"/>
      <c r="AQ25" s="3"/>
      <c r="AR25" s="3"/>
      <c r="AS25" s="188"/>
      <c r="AW25" s="57"/>
      <c r="AX25" s="57"/>
    </row>
    <row r="26" spans="1:51" s="187" customFormat="1" ht="21" customHeight="1" x14ac:dyDescent="0.25">
      <c r="B26" s="57"/>
      <c r="C26" s="57"/>
      <c r="D26" s="57"/>
      <c r="F26" s="57"/>
      <c r="H26" s="57"/>
      <c r="I26" s="57"/>
      <c r="J26" s="57"/>
      <c r="K26" s="57"/>
      <c r="L26" s="57"/>
      <c r="M26" s="57"/>
      <c r="N26" s="57"/>
      <c r="O26" s="57"/>
      <c r="P26" s="57"/>
      <c r="Q26" s="57"/>
      <c r="R26" s="20"/>
      <c r="S26" s="471" t="s">
        <v>229</v>
      </c>
      <c r="T26" s="472"/>
      <c r="U26" s="472"/>
      <c r="V26" s="472"/>
      <c r="W26" s="472"/>
      <c r="X26" s="472"/>
      <c r="Y26" s="472"/>
      <c r="Z26" s="473"/>
      <c r="AA26" s="20"/>
      <c r="AB26" s="2"/>
      <c r="AC26" s="2"/>
      <c r="AD26" s="2"/>
      <c r="AE26" s="2"/>
      <c r="AF26" s="2"/>
      <c r="AG26" s="2"/>
      <c r="AH26" s="2"/>
      <c r="AI26" s="2"/>
      <c r="AJ26" s="2"/>
      <c r="AK26" s="2"/>
      <c r="AL26" s="2"/>
      <c r="AM26" s="2"/>
      <c r="AN26" s="2"/>
      <c r="AO26" s="2"/>
      <c r="AP26" s="2"/>
      <c r="AQ26" s="2"/>
      <c r="AR26" s="2"/>
      <c r="AS26" s="188"/>
      <c r="AW26" s="57"/>
      <c r="AX26" s="57"/>
    </row>
    <row r="27" spans="1:51" s="185" customFormat="1" ht="21" customHeight="1" x14ac:dyDescent="0.25">
      <c r="E27" s="186"/>
      <c r="F27" s="186"/>
      <c r="H27" s="186"/>
      <c r="J27" s="186"/>
      <c r="R27" s="20"/>
      <c r="S27" s="459" t="s">
        <v>191</v>
      </c>
      <c r="T27" s="460"/>
      <c r="U27" s="460"/>
      <c r="V27" s="460"/>
      <c r="W27" s="460"/>
      <c r="X27" s="460"/>
      <c r="Y27" s="460"/>
      <c r="Z27" s="314">
        <f>SUM($X$9:$X$18)</f>
        <v>0</v>
      </c>
      <c r="AA27" s="20"/>
      <c r="AM27" s="186"/>
      <c r="AS27" s="188"/>
    </row>
    <row r="28" spans="1:51" ht="21" customHeight="1" x14ac:dyDescent="0.25">
      <c r="R28" s="96"/>
      <c r="S28" s="464" t="s">
        <v>190</v>
      </c>
      <c r="T28" s="465"/>
      <c r="U28" s="465"/>
      <c r="V28" s="465"/>
      <c r="W28" s="465"/>
      <c r="X28" s="465"/>
      <c r="Y28" s="465"/>
      <c r="Z28" s="299">
        <f>SUM($Y$9:$Y$18)</f>
        <v>0</v>
      </c>
      <c r="AA28" s="96"/>
    </row>
    <row r="29" spans="1:51" ht="21" customHeight="1" x14ac:dyDescent="0.25">
      <c r="R29" s="97"/>
      <c r="S29" s="466" t="s">
        <v>192</v>
      </c>
      <c r="T29" s="467"/>
      <c r="U29" s="467"/>
      <c r="V29" s="467"/>
      <c r="W29" s="467"/>
      <c r="X29" s="467"/>
      <c r="Y29" s="467"/>
      <c r="Z29" s="311" t="str">
        <f>IF(Z28&lt;Z27,"Yes","No")</f>
        <v>No</v>
      </c>
      <c r="AA29" s="97"/>
    </row>
  </sheetData>
  <sheetProtection algorithmName="SHA-512" hashValue="OiEjSD/+3jXBYQcdsbvmQ7GsDezw8TlNTT653fBrchKQvqN4unUHajvGICRUTGtuvIfDeWqPrbzmTZfnMwfjKw==" saltValue="jy+6ap+emj0612GJdAu61A==" spinCount="100000" sheet="1" objects="1" scenarios="1" formatColumns="0" formatRows="0"/>
  <autoFilter ref="B8:J29"/>
  <mergeCells count="72">
    <mergeCell ref="L5:M5"/>
    <mergeCell ref="M6:M8"/>
    <mergeCell ref="AW6:AW8"/>
    <mergeCell ref="AX6:AX8"/>
    <mergeCell ref="AK7:AK8"/>
    <mergeCell ref="AL7:AL8"/>
    <mergeCell ref="AK6:AL6"/>
    <mergeCell ref="X6:Y6"/>
    <mergeCell ref="AI6:AI8"/>
    <mergeCell ref="AJ6:AJ8"/>
    <mergeCell ref="AB6:AB8"/>
    <mergeCell ref="AE6:AE8"/>
    <mergeCell ref="AA6:AA8"/>
    <mergeCell ref="AD6:AD8"/>
    <mergeCell ref="AC6:AC8"/>
    <mergeCell ref="X7:X8"/>
    <mergeCell ref="AY6:AY8"/>
    <mergeCell ref="AN7:AN8"/>
    <mergeCell ref="AN6:AO6"/>
    <mergeCell ref="AM6:AM8"/>
    <mergeCell ref="AR5:AR8"/>
    <mergeCell ref="AT5:AU5"/>
    <mergeCell ref="AT6:AT8"/>
    <mergeCell ref="AW5:AY5"/>
    <mergeCell ref="AU6:AU8"/>
    <mergeCell ref="AP6:AP8"/>
    <mergeCell ref="AO7:AO8"/>
    <mergeCell ref="B6:B7"/>
    <mergeCell ref="C6:C7"/>
    <mergeCell ref="D6:D7"/>
    <mergeCell ref="W6:W8"/>
    <mergeCell ref="G6:J6"/>
    <mergeCell ref="K6:K8"/>
    <mergeCell ref="U7:U8"/>
    <mergeCell ref="V7:V8"/>
    <mergeCell ref="U6:V6"/>
    <mergeCell ref="Q6:Q8"/>
    <mergeCell ref="O6:O8"/>
    <mergeCell ref="T6:T8"/>
    <mergeCell ref="S6:S8"/>
    <mergeCell ref="L6:L8"/>
    <mergeCell ref="R6:R8"/>
    <mergeCell ref="E6:F6"/>
    <mergeCell ref="AI20:AO20"/>
    <mergeCell ref="N6:N8"/>
    <mergeCell ref="O5:Q5"/>
    <mergeCell ref="S5:Z5"/>
    <mergeCell ref="AB5:AC5"/>
    <mergeCell ref="AE5:AG5"/>
    <mergeCell ref="AG6:AG8"/>
    <mergeCell ref="P6:P8"/>
    <mergeCell ref="AI19:AP19"/>
    <mergeCell ref="Y7:Y8"/>
    <mergeCell ref="Z6:Z8"/>
    <mergeCell ref="AF6:AF8"/>
    <mergeCell ref="AH6:AH8"/>
    <mergeCell ref="S27:Y27"/>
    <mergeCell ref="AI5:AP5"/>
    <mergeCell ref="S28:Y28"/>
    <mergeCell ref="S29:Y29"/>
    <mergeCell ref="S19:Z19"/>
    <mergeCell ref="S26:Z26"/>
    <mergeCell ref="T20:Y20"/>
    <mergeCell ref="T21:Y21"/>
    <mergeCell ref="T22:Y22"/>
    <mergeCell ref="T23:Y23"/>
    <mergeCell ref="T24:Y24"/>
    <mergeCell ref="T25:Y25"/>
    <mergeCell ref="S20:S22"/>
    <mergeCell ref="S23:S25"/>
    <mergeCell ref="AI21:AO21"/>
    <mergeCell ref="AI22:AO22"/>
  </mergeCells>
  <conditionalFormatting sqref="I9:I18">
    <cfRule type="expression" dxfId="1" priority="5">
      <formula>IF($H9="furniture",TRUE,FALSE)</formula>
    </cfRule>
  </conditionalFormatting>
  <conditionalFormatting sqref="M9:M18">
    <cfRule type="expression" dxfId="0" priority="1">
      <formula>IF(OR($E9="furniture",$H9="furniture"),TRUE,FALSE)</formula>
    </cfRule>
  </conditionalFormatting>
  <dataValidations count="12">
    <dataValidation type="list" allowBlank="1" showInputMessage="1" showErrorMessage="1" sqref="J9:J18">
      <formula1>emissions1</formula1>
    </dataValidation>
    <dataValidation type="list" allowBlank="1" showInputMessage="1" showErrorMessage="1" sqref="AI9:AI18">
      <formula1>ExtVOCreg</formula1>
    </dataValidation>
    <dataValidation type="list" allowBlank="1" showInputMessage="1" showErrorMessage="1" sqref="AE9:AE18">
      <formula1>furneval</formula1>
    </dataValidation>
    <dataValidation type="list" allowBlank="1" showInputMessage="1" showErrorMessage="1" sqref="AB9:AB18">
      <formula1>compwood</formula1>
    </dataValidation>
    <dataValidation type="list" allowBlank="1" showInputMessage="1" showErrorMessage="1" sqref="S9:S18">
      <formula1>VOCreg</formula1>
    </dataValidation>
    <dataValidation type="list" allowBlank="1" showInputMessage="1" showErrorMessage="1" sqref="P9:P18">
      <formula1>TVOC</formula1>
    </dataValidation>
    <dataValidation type="list" allowBlank="1" showInputMessage="1" showErrorMessage="1" sqref="O9:O18">
      <formula1>GenEmissions</formula1>
    </dataValidation>
    <dataValidation type="list" allowBlank="1" showInputMessage="1" showErrorMessage="1" sqref="H9:H18">
      <formula1>option2a</formula1>
    </dataValidation>
    <dataValidation type="list" allowBlank="1" showInputMessage="1" showErrorMessage="1" sqref="E9:E18">
      <formula1>option1</formula1>
    </dataValidation>
    <dataValidation type="list" allowBlank="1" showInputMessage="1" showErrorMessage="1" sqref="T9:T18">
      <formula1>INDIRECT(VLOOKUP(S9,VOClist,2,FALSE))</formula1>
    </dataValidation>
    <dataValidation type="list" allowBlank="1" showInputMessage="1" showErrorMessage="1" sqref="AJ9:AJ18">
      <formula1>INDIRECT(VLOOKUP(AI9,ExtVOClist,2,FALSE))</formula1>
    </dataValidation>
    <dataValidation type="list" allowBlank="1" showInputMessage="1" showErrorMessage="1" sqref="L9:L18">
      <formula1>"Yes,No"</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41" r:id="rId4" name="Button 17">
              <controlPr defaultSize="0" print="0" autoFill="0" autoPict="0" macro="[0]!addA">
                <anchor moveWithCells="1">
                  <from>
                    <xdr:col>1</xdr:col>
                    <xdr:colOff>9525</xdr:colOff>
                    <xdr:row>19</xdr:row>
                    <xdr:rowOff>180975</xdr:rowOff>
                  </from>
                  <to>
                    <xdr:col>2</xdr:col>
                    <xdr:colOff>676275</xdr:colOff>
                    <xdr:row>20</xdr:row>
                    <xdr:rowOff>180975</xdr:rowOff>
                  </to>
                </anchor>
              </controlPr>
            </control>
          </mc:Choice>
        </mc:AlternateContent>
        <mc:AlternateContent xmlns:mc="http://schemas.openxmlformats.org/markup-compatibility/2006">
          <mc:Choice Requires="x14">
            <control shapeId="1054" r:id="rId5" name="Button 30">
              <controlPr defaultSize="0" print="0" autoFill="0" autoPict="0" macro="[0]!DeleteRow">
                <anchor moveWithCells="1">
                  <from>
                    <xdr:col>2</xdr:col>
                    <xdr:colOff>838200</xdr:colOff>
                    <xdr:row>19</xdr:row>
                    <xdr:rowOff>180975</xdr:rowOff>
                  </from>
                  <to>
                    <xdr:col>3</xdr:col>
                    <xdr:colOff>828675</xdr:colOff>
                    <xdr:row>20</xdr:row>
                    <xdr:rowOff>180975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M81"/>
  <sheetViews>
    <sheetView showGridLines="0" zoomScale="90" zoomScaleNormal="90" zoomScalePageLayoutView="80" workbookViewId="0"/>
  </sheetViews>
  <sheetFormatPr defaultColWidth="8.85546875" defaultRowHeight="12.75" x14ac:dyDescent="0.2"/>
  <cols>
    <col min="1" max="1" width="2.42578125" style="21" customWidth="1"/>
    <col min="2" max="2" width="2.7109375" style="21" customWidth="1"/>
    <col min="3" max="3" width="71.7109375" style="21" customWidth="1"/>
    <col min="4" max="5" width="18.85546875" style="21" customWidth="1"/>
    <col min="6" max="6" width="14.7109375" style="21" customWidth="1"/>
    <col min="7" max="8" width="2.7109375" style="21" customWidth="1"/>
    <col min="9" max="10" width="14.7109375" style="25" customWidth="1"/>
    <col min="11" max="16" width="14.7109375" style="21" customWidth="1"/>
    <col min="17" max="16384" width="8.85546875" style="21"/>
  </cols>
  <sheetData>
    <row r="1" spans="2:10" s="59" customFormat="1" ht="15" customHeight="1" x14ac:dyDescent="0.25">
      <c r="I1" s="60"/>
      <c r="J1" s="60"/>
    </row>
    <row r="2" spans="2:10" s="59" customFormat="1" ht="15" customHeight="1" x14ac:dyDescent="0.25">
      <c r="B2" s="61"/>
      <c r="C2" s="62"/>
      <c r="D2" s="62"/>
      <c r="E2" s="62"/>
      <c r="F2" s="62"/>
      <c r="G2" s="63"/>
      <c r="I2" s="60"/>
      <c r="J2" s="60"/>
    </row>
    <row r="3" spans="2:10" s="59" customFormat="1" ht="24.75" customHeight="1" x14ac:dyDescent="0.25">
      <c r="B3" s="64"/>
      <c r="C3" s="65" t="s">
        <v>236</v>
      </c>
      <c r="D3" s="66"/>
      <c r="E3" s="66"/>
      <c r="F3" s="67"/>
      <c r="G3" s="68"/>
      <c r="H3" s="69"/>
      <c r="I3" s="60"/>
      <c r="J3" s="60"/>
    </row>
    <row r="4" spans="2:10" s="59" customFormat="1" ht="15" customHeight="1" x14ac:dyDescent="0.25">
      <c r="B4" s="64"/>
      <c r="C4" s="70" t="s">
        <v>159</v>
      </c>
      <c r="D4" s="66"/>
      <c r="E4" s="71"/>
      <c r="F4" s="66"/>
      <c r="G4" s="72"/>
      <c r="I4" s="60"/>
      <c r="J4" s="60"/>
    </row>
    <row r="5" spans="2:10" ht="25.5" customHeight="1" x14ac:dyDescent="0.2">
      <c r="B5" s="64"/>
      <c r="C5" s="73"/>
      <c r="D5" s="73"/>
      <c r="E5" s="73"/>
      <c r="F5" s="74"/>
      <c r="G5" s="75"/>
      <c r="H5" s="76"/>
    </row>
    <row r="6" spans="2:10" s="81" customFormat="1" ht="57" customHeight="1" x14ac:dyDescent="0.25">
      <c r="B6" s="64"/>
      <c r="C6" s="77" t="s">
        <v>3</v>
      </c>
      <c r="D6" s="78" t="s">
        <v>135</v>
      </c>
      <c r="E6" s="78" t="s">
        <v>4</v>
      </c>
      <c r="F6" s="78" t="s">
        <v>223</v>
      </c>
      <c r="G6" s="75"/>
      <c r="H6" s="79"/>
      <c r="I6" s="80"/>
      <c r="J6" s="80"/>
    </row>
    <row r="7" spans="2:10" ht="18" customHeight="1" x14ac:dyDescent="0.2">
      <c r="B7" s="64"/>
      <c r="C7" s="315" t="s">
        <v>144</v>
      </c>
      <c r="D7" s="285">
        <f>F26</f>
        <v>0</v>
      </c>
      <c r="E7" s="286" t="s">
        <v>136</v>
      </c>
      <c r="F7" s="567" t="str">
        <f>IF(AND(D7&gt;=0.9,D8&gt;=1),"Yes","No")</f>
        <v>No</v>
      </c>
      <c r="G7" s="75"/>
      <c r="H7" s="82"/>
    </row>
    <row r="8" spans="2:10" ht="18" customHeight="1" x14ac:dyDescent="0.2">
      <c r="B8" s="64"/>
      <c r="C8" s="316" t="s">
        <v>143</v>
      </c>
      <c r="D8" s="287">
        <f>F32</f>
        <v>0</v>
      </c>
      <c r="E8" s="288" t="s">
        <v>137</v>
      </c>
      <c r="F8" s="568"/>
      <c r="G8" s="75"/>
      <c r="H8" s="82"/>
    </row>
    <row r="9" spans="2:10" ht="18" customHeight="1" x14ac:dyDescent="0.2">
      <c r="B9" s="64"/>
      <c r="C9" s="315" t="s">
        <v>5</v>
      </c>
      <c r="D9" s="285">
        <f>F39</f>
        <v>0</v>
      </c>
      <c r="E9" s="286" t="s">
        <v>136</v>
      </c>
      <c r="F9" s="567" t="str">
        <f>IF(AND(D9&gt;=0.9,D10&gt;=1),"Yes","No")</f>
        <v>No</v>
      </c>
      <c r="G9" s="75"/>
      <c r="H9" s="82"/>
    </row>
    <row r="10" spans="2:10" ht="18" customHeight="1" x14ac:dyDescent="0.2">
      <c r="B10" s="64"/>
      <c r="C10" s="316" t="s">
        <v>139</v>
      </c>
      <c r="D10" s="287">
        <f>F45</f>
        <v>0</v>
      </c>
      <c r="E10" s="288" t="s">
        <v>137</v>
      </c>
      <c r="F10" s="568"/>
      <c r="G10" s="75"/>
      <c r="H10" s="82"/>
    </row>
    <row r="11" spans="2:10" ht="18" customHeight="1" x14ac:dyDescent="0.2">
      <c r="B11" s="64"/>
      <c r="C11" s="317" t="s">
        <v>0</v>
      </c>
      <c r="D11" s="289">
        <f>F52</f>
        <v>0</v>
      </c>
      <c r="E11" s="290">
        <v>1</v>
      </c>
      <c r="F11" s="291" t="str">
        <f>IF(D11&gt;=1,"Yes","No")</f>
        <v>No</v>
      </c>
      <c r="G11" s="75"/>
      <c r="H11" s="82"/>
    </row>
    <row r="12" spans="2:10" ht="18" customHeight="1" x14ac:dyDescent="0.2">
      <c r="B12" s="64"/>
      <c r="C12" s="317" t="s">
        <v>140</v>
      </c>
      <c r="D12" s="289">
        <f>F59</f>
        <v>0</v>
      </c>
      <c r="E12" s="290">
        <v>1</v>
      </c>
      <c r="F12" s="291" t="str">
        <f>IF(D12&gt;=1,"Yes","No")</f>
        <v>No</v>
      </c>
      <c r="G12" s="75"/>
      <c r="H12" s="76"/>
    </row>
    <row r="13" spans="2:10" ht="18" customHeight="1" x14ac:dyDescent="0.2">
      <c r="B13" s="64"/>
      <c r="C13" s="317" t="s">
        <v>240</v>
      </c>
      <c r="D13" s="289">
        <f>F66</f>
        <v>0</v>
      </c>
      <c r="E13" s="290">
        <v>1</v>
      </c>
      <c r="F13" s="291" t="str">
        <f>IF(D13&gt;=1,"Yes","No")</f>
        <v>No</v>
      </c>
      <c r="G13" s="75"/>
      <c r="H13" s="76"/>
    </row>
    <row r="14" spans="2:10" ht="18" customHeight="1" x14ac:dyDescent="0.2">
      <c r="B14" s="64"/>
      <c r="C14" s="83" t="s">
        <v>1</v>
      </c>
      <c r="D14" s="289">
        <f>F73</f>
        <v>0</v>
      </c>
      <c r="E14" s="290" t="s">
        <v>138</v>
      </c>
      <c r="F14" s="291" t="str">
        <f>IF(D14&gt;=0.9,"Yes","No")</f>
        <v>No</v>
      </c>
      <c r="G14" s="75"/>
      <c r="H14" s="76"/>
    </row>
    <row r="15" spans="2:10" ht="18" customHeight="1" x14ac:dyDescent="0.2">
      <c r="B15" s="64"/>
      <c r="C15" s="281" t="s">
        <v>224</v>
      </c>
      <c r="D15" s="289">
        <f>F80</f>
        <v>0</v>
      </c>
      <c r="E15" s="290" t="s">
        <v>136</v>
      </c>
      <c r="F15" s="291" t="str">
        <f>IF(D15&gt;=0.9,"Yes","No")</f>
        <v>No</v>
      </c>
      <c r="G15" s="75"/>
      <c r="H15" s="82"/>
    </row>
    <row r="16" spans="2:10" s="60" customFormat="1" ht="25.5" customHeight="1" x14ac:dyDescent="0.25">
      <c r="B16" s="64"/>
      <c r="C16" s="84"/>
      <c r="D16" s="85"/>
      <c r="E16" s="85"/>
      <c r="F16" s="292"/>
      <c r="G16" s="72"/>
      <c r="H16" s="59"/>
    </row>
    <row r="17" spans="2:13" s="59" customFormat="1" ht="15" customHeight="1" x14ac:dyDescent="0.25">
      <c r="B17" s="64"/>
      <c r="C17" s="85" t="s">
        <v>141</v>
      </c>
      <c r="D17" s="67"/>
      <c r="E17" s="67"/>
      <c r="F17" s="293">
        <f>COUNTIF(F7:F15,"Yes")</f>
        <v>0</v>
      </c>
      <c r="G17" s="75"/>
      <c r="I17" s="60"/>
      <c r="J17" s="60"/>
    </row>
    <row r="18" spans="2:13" s="60" customFormat="1" ht="18" customHeight="1" x14ac:dyDescent="0.2">
      <c r="B18" s="86"/>
      <c r="C18" s="87"/>
      <c r="D18" s="88"/>
      <c r="E18" s="88"/>
      <c r="F18" s="294"/>
      <c r="G18" s="89"/>
      <c r="H18" s="90"/>
    </row>
    <row r="19" spans="2:13" x14ac:dyDescent="0.2">
      <c r="B19" s="22"/>
      <c r="C19" s="23"/>
      <c r="D19" s="23"/>
      <c r="E19" s="23"/>
      <c r="F19" s="295"/>
      <c r="G19" s="24"/>
      <c r="K19" s="25"/>
    </row>
    <row r="20" spans="2:13" s="25" customFormat="1" ht="31.5" customHeight="1" x14ac:dyDescent="0.2">
      <c r="B20" s="26"/>
      <c r="C20" s="27" t="s">
        <v>160</v>
      </c>
      <c r="D20" s="28"/>
      <c r="E20" s="28"/>
      <c r="F20" s="296"/>
      <c r="G20" s="29"/>
      <c r="H20" s="30"/>
      <c r="K20" s="30"/>
      <c r="M20" s="30"/>
    </row>
    <row r="21" spans="2:13" s="31" customFormat="1" ht="21" customHeight="1" x14ac:dyDescent="0.25">
      <c r="B21" s="32"/>
      <c r="C21" s="33" t="s">
        <v>161</v>
      </c>
      <c r="D21" s="34"/>
      <c r="E21" s="34"/>
      <c r="F21" s="297"/>
      <c r="G21" s="35"/>
    </row>
    <row r="22" spans="2:13" s="31" customFormat="1" ht="18" customHeight="1" x14ac:dyDescent="0.2">
      <c r="B22" s="36"/>
      <c r="C22" s="385" t="s">
        <v>306</v>
      </c>
      <c r="D22" s="34"/>
      <c r="E22" s="34"/>
      <c r="F22" s="297"/>
      <c r="G22" s="35"/>
    </row>
    <row r="23" spans="2:13" s="31" customFormat="1" ht="9.75" customHeight="1" x14ac:dyDescent="0.25">
      <c r="B23" s="36"/>
      <c r="C23" s="37"/>
      <c r="D23" s="34"/>
      <c r="E23" s="34"/>
      <c r="F23" s="297"/>
      <c r="G23" s="35"/>
    </row>
    <row r="24" spans="2:13" s="38" customFormat="1" ht="18" customHeight="1" x14ac:dyDescent="0.25">
      <c r="B24" s="39"/>
      <c r="C24" s="566" t="s">
        <v>162</v>
      </c>
      <c r="D24" s="550"/>
      <c r="E24" s="550"/>
      <c r="F24" s="298">
        <f>SUMIFS(Products!W9:W18,Products!E9:E18,"interior paints and coatings",Products!Q9:Q18,"Y")</f>
        <v>0</v>
      </c>
      <c r="G24" s="40"/>
      <c r="I24" s="41"/>
      <c r="J24" s="41"/>
      <c r="K24" s="41"/>
    </row>
    <row r="25" spans="2:13" s="38" customFormat="1" ht="18" customHeight="1" x14ac:dyDescent="0.25">
      <c r="B25" s="39"/>
      <c r="C25" s="551" t="s">
        <v>163</v>
      </c>
      <c r="D25" s="552"/>
      <c r="E25" s="552"/>
      <c r="F25" s="299">
        <f>SUMIF(Products!E9:E18,"interior paints and coatings",Products!W9:W18)</f>
        <v>0</v>
      </c>
      <c r="G25" s="40"/>
      <c r="K25" s="41"/>
    </row>
    <row r="26" spans="2:13" s="38" customFormat="1" ht="18" customHeight="1" x14ac:dyDescent="0.25">
      <c r="B26" s="39"/>
      <c r="C26" s="466" t="s">
        <v>164</v>
      </c>
      <c r="D26" s="467"/>
      <c r="E26" s="467"/>
      <c r="F26" s="300">
        <f>IFERROR(F24/F25,0)</f>
        <v>0</v>
      </c>
      <c r="G26" s="40"/>
      <c r="K26" s="41"/>
    </row>
    <row r="27" spans="2:13" s="31" customFormat="1" ht="9.75" customHeight="1" x14ac:dyDescent="0.25">
      <c r="B27" s="36"/>
      <c r="C27" s="37"/>
      <c r="D27" s="34"/>
      <c r="E27" s="34"/>
      <c r="F27" s="297"/>
      <c r="G27" s="35"/>
    </row>
    <row r="28" spans="2:13" s="31" customFormat="1" ht="18" customHeight="1" x14ac:dyDescent="0.2">
      <c r="B28" s="36"/>
      <c r="C28" s="385" t="s">
        <v>307</v>
      </c>
      <c r="D28" s="34"/>
      <c r="E28" s="34"/>
      <c r="F28" s="297"/>
      <c r="G28" s="35"/>
    </row>
    <row r="29" spans="2:13" s="31" customFormat="1" ht="9.75" customHeight="1" x14ac:dyDescent="0.25">
      <c r="B29" s="36"/>
      <c r="C29" s="37"/>
      <c r="D29" s="34"/>
      <c r="E29" s="34"/>
      <c r="F29" s="297"/>
      <c r="G29" s="35"/>
    </row>
    <row r="30" spans="2:13" s="38" customFormat="1" ht="18" customHeight="1" x14ac:dyDescent="0.25">
      <c r="B30" s="39"/>
      <c r="C30" s="549" t="s">
        <v>233</v>
      </c>
      <c r="D30" s="550"/>
      <c r="E30" s="550"/>
      <c r="F30" s="298">
        <f>SUMIFS(Products!W9:W18,Products!E9:E18,"interior paints and coatings",Products!Z9:Z18,"Y")</f>
        <v>0</v>
      </c>
      <c r="G30" s="40"/>
      <c r="I30" s="41"/>
      <c r="J30" s="41"/>
      <c r="K30" s="41"/>
    </row>
    <row r="31" spans="2:13" s="38" customFormat="1" ht="18" customHeight="1" x14ac:dyDescent="0.25">
      <c r="B31" s="39"/>
      <c r="C31" s="564" t="s">
        <v>163</v>
      </c>
      <c r="D31" s="552"/>
      <c r="E31" s="552"/>
      <c r="F31" s="299">
        <f>SUMIF(Products!E9:E18,"interior paints and coatings",Products!W9:W18)</f>
        <v>0</v>
      </c>
      <c r="G31" s="40"/>
      <c r="I31" s="41"/>
      <c r="J31" s="41"/>
      <c r="K31" s="41"/>
    </row>
    <row r="32" spans="2:13" s="38" customFormat="1" ht="18" customHeight="1" x14ac:dyDescent="0.25">
      <c r="B32" s="39"/>
      <c r="C32" s="565" t="s">
        <v>234</v>
      </c>
      <c r="D32" s="467"/>
      <c r="E32" s="467"/>
      <c r="F32" s="300">
        <f>IFERROR(F30/F31,0)</f>
        <v>0</v>
      </c>
      <c r="G32" s="40"/>
      <c r="H32" s="42"/>
    </row>
    <row r="33" spans="2:12" s="38" customFormat="1" ht="18" customHeight="1" x14ac:dyDescent="0.25">
      <c r="B33" s="39"/>
      <c r="C33" s="43"/>
      <c r="D33" s="43"/>
      <c r="E33" s="43"/>
      <c r="F33" s="301"/>
      <c r="G33" s="40"/>
      <c r="H33" s="42"/>
    </row>
    <row r="34" spans="2:12" s="31" customFormat="1" ht="24.75" customHeight="1" x14ac:dyDescent="0.25">
      <c r="B34" s="32"/>
      <c r="C34" s="44" t="s">
        <v>165</v>
      </c>
      <c r="D34" s="45"/>
      <c r="E34" s="45"/>
      <c r="F34" s="302"/>
      <c r="G34" s="35"/>
      <c r="H34" s="46"/>
      <c r="I34" s="41"/>
    </row>
    <row r="35" spans="2:12" s="31" customFormat="1" ht="18" customHeight="1" x14ac:dyDescent="0.25">
      <c r="B35" s="32"/>
      <c r="C35" s="385" t="s">
        <v>308</v>
      </c>
      <c r="D35" s="34"/>
      <c r="E35" s="34"/>
      <c r="F35" s="297"/>
      <c r="G35" s="35"/>
      <c r="H35" s="46"/>
      <c r="I35" s="41"/>
    </row>
    <row r="36" spans="2:12" s="31" customFormat="1" ht="9.75" customHeight="1" x14ac:dyDescent="0.25">
      <c r="B36" s="36"/>
      <c r="C36" s="37"/>
      <c r="D36" s="34"/>
      <c r="E36" s="34"/>
      <c r="F36" s="297"/>
      <c r="G36" s="35"/>
    </row>
    <row r="37" spans="2:12" s="38" customFormat="1" ht="18" customHeight="1" x14ac:dyDescent="0.25">
      <c r="B37" s="39"/>
      <c r="C37" s="566" t="s">
        <v>166</v>
      </c>
      <c r="D37" s="550"/>
      <c r="E37" s="550"/>
      <c r="F37" s="298">
        <f>SUMIFS(Products!W9:W18,Products!E9:E18,"interior adhesives and sealants",Products!Q9:Q18,"Y")</f>
        <v>0</v>
      </c>
      <c r="G37" s="40"/>
      <c r="I37" s="41"/>
      <c r="J37" s="41"/>
      <c r="K37" s="41"/>
    </row>
    <row r="38" spans="2:12" s="38" customFormat="1" ht="18" customHeight="1" x14ac:dyDescent="0.25">
      <c r="B38" s="39"/>
      <c r="C38" s="551" t="s">
        <v>167</v>
      </c>
      <c r="D38" s="552"/>
      <c r="E38" s="552"/>
      <c r="F38" s="299">
        <f>SUMIF(Products!E9:E18,"interior adhesives and sealants",Products!W9:W18)</f>
        <v>0</v>
      </c>
      <c r="G38" s="40"/>
      <c r="K38" s="41"/>
    </row>
    <row r="39" spans="2:12" s="38" customFormat="1" ht="18" customHeight="1" x14ac:dyDescent="0.25">
      <c r="B39" s="39"/>
      <c r="C39" s="466" t="s">
        <v>164</v>
      </c>
      <c r="D39" s="467"/>
      <c r="E39" s="467"/>
      <c r="F39" s="300">
        <f>IFERROR(F37/F38,0)</f>
        <v>0</v>
      </c>
      <c r="G39" s="40"/>
    </row>
    <row r="40" spans="2:12" s="31" customFormat="1" ht="9.75" customHeight="1" x14ac:dyDescent="0.25">
      <c r="B40" s="36"/>
      <c r="C40" s="37"/>
      <c r="D40" s="34"/>
      <c r="E40" s="34"/>
      <c r="F40" s="297"/>
      <c r="G40" s="35"/>
    </row>
    <row r="41" spans="2:12" s="31" customFormat="1" ht="18" customHeight="1" x14ac:dyDescent="0.2">
      <c r="B41" s="36"/>
      <c r="C41" s="385" t="s">
        <v>307</v>
      </c>
      <c r="D41" s="34"/>
      <c r="E41" s="34"/>
      <c r="F41" s="297"/>
      <c r="G41" s="35"/>
    </row>
    <row r="42" spans="2:12" s="31" customFormat="1" ht="9.75" customHeight="1" x14ac:dyDescent="0.25">
      <c r="B42" s="36"/>
      <c r="C42" s="37"/>
      <c r="D42" s="34"/>
      <c r="E42" s="34"/>
      <c r="F42" s="297"/>
      <c r="G42" s="35"/>
    </row>
    <row r="43" spans="2:12" s="38" customFormat="1" ht="18" customHeight="1" x14ac:dyDescent="0.25">
      <c r="B43" s="39"/>
      <c r="C43" s="549" t="s">
        <v>235</v>
      </c>
      <c r="D43" s="550"/>
      <c r="E43" s="550"/>
      <c r="F43" s="298">
        <f>SUMIFS(Products!W9:W18,Products!E9:E18,"interior adhesives and sealants",Products!Z9:Z18,"Y")</f>
        <v>0</v>
      </c>
      <c r="G43" s="40"/>
      <c r="L43" s="47"/>
    </row>
    <row r="44" spans="2:12" s="38" customFormat="1" ht="18" customHeight="1" x14ac:dyDescent="0.25">
      <c r="B44" s="39"/>
      <c r="C44" s="564" t="s">
        <v>167</v>
      </c>
      <c r="D44" s="552"/>
      <c r="E44" s="552"/>
      <c r="F44" s="299">
        <f>SUMIF(Products!E9:E18,"interior adhesives and sealants",Products!W9:W18)</f>
        <v>0</v>
      </c>
      <c r="G44" s="40"/>
      <c r="L44" s="47"/>
    </row>
    <row r="45" spans="2:12" s="38" customFormat="1" ht="18" customHeight="1" x14ac:dyDescent="0.25">
      <c r="B45" s="39"/>
      <c r="C45" s="565" t="s">
        <v>234</v>
      </c>
      <c r="D45" s="467"/>
      <c r="E45" s="467"/>
      <c r="F45" s="300">
        <f>IFERROR(F43/F44,0)</f>
        <v>0</v>
      </c>
      <c r="G45" s="40"/>
    </row>
    <row r="46" spans="2:12" s="38" customFormat="1" ht="18" customHeight="1" x14ac:dyDescent="0.25">
      <c r="B46" s="39"/>
      <c r="C46" s="43"/>
      <c r="D46" s="43"/>
      <c r="E46" s="43"/>
      <c r="F46" s="301"/>
      <c r="G46" s="40"/>
      <c r="L46" s="47"/>
    </row>
    <row r="47" spans="2:12" s="31" customFormat="1" ht="24.75" customHeight="1" x14ac:dyDescent="0.25">
      <c r="B47" s="32"/>
      <c r="C47" s="44" t="s">
        <v>0</v>
      </c>
      <c r="D47" s="45"/>
      <c r="E47" s="45"/>
      <c r="F47" s="302"/>
      <c r="G47" s="40"/>
      <c r="H47" s="38"/>
      <c r="I47" s="38"/>
      <c r="L47" s="47"/>
    </row>
    <row r="48" spans="2:12" s="31" customFormat="1" ht="18" customHeight="1" x14ac:dyDescent="0.25">
      <c r="B48" s="48"/>
      <c r="C48" s="386" t="s">
        <v>309</v>
      </c>
      <c r="D48" s="34"/>
      <c r="E48" s="34"/>
      <c r="F48" s="297"/>
      <c r="G48" s="40"/>
      <c r="H48" s="38"/>
      <c r="I48" s="38"/>
      <c r="L48" s="47"/>
    </row>
    <row r="49" spans="2:12" s="31" customFormat="1" ht="9.75" customHeight="1" x14ac:dyDescent="0.25">
      <c r="B49" s="36"/>
      <c r="C49" s="37"/>
      <c r="D49" s="34"/>
      <c r="E49" s="34"/>
      <c r="F49" s="297"/>
      <c r="G49" s="35"/>
    </row>
    <row r="50" spans="2:12" s="38" customFormat="1" ht="18" customHeight="1" x14ac:dyDescent="0.25">
      <c r="B50" s="39"/>
      <c r="C50" s="563" t="s">
        <v>168</v>
      </c>
      <c r="D50" s="560"/>
      <c r="E50" s="561"/>
      <c r="F50" s="307">
        <f>COUNTIFS(Products!E9:E18,"flooring",Products!Q9:Q18,"Y")</f>
        <v>0</v>
      </c>
      <c r="G50" s="40"/>
      <c r="L50" s="47"/>
    </row>
    <row r="51" spans="2:12" s="38" customFormat="1" ht="18" customHeight="1" x14ac:dyDescent="0.25">
      <c r="B51" s="39"/>
      <c r="C51" s="553" t="s">
        <v>169</v>
      </c>
      <c r="D51" s="554"/>
      <c r="E51" s="555"/>
      <c r="F51" s="308">
        <f>COUNTIF(Products!E9:E18,"flooring")</f>
        <v>0</v>
      </c>
      <c r="G51" s="40"/>
      <c r="L51" s="47"/>
    </row>
    <row r="52" spans="2:12" s="38" customFormat="1" ht="18" customHeight="1" x14ac:dyDescent="0.25">
      <c r="B52" s="39"/>
      <c r="C52" s="556" t="s">
        <v>164</v>
      </c>
      <c r="D52" s="557"/>
      <c r="E52" s="558"/>
      <c r="F52" s="300">
        <f>IFERROR(F50/F51,0)</f>
        <v>0</v>
      </c>
      <c r="G52" s="40"/>
    </row>
    <row r="53" spans="2:12" s="38" customFormat="1" ht="18" customHeight="1" x14ac:dyDescent="0.25">
      <c r="B53" s="39"/>
      <c r="C53" s="43"/>
      <c r="D53" s="43"/>
      <c r="E53" s="43"/>
      <c r="F53" s="301"/>
      <c r="G53" s="40"/>
    </row>
    <row r="54" spans="2:12" s="31" customFormat="1" ht="24.75" customHeight="1" x14ac:dyDescent="0.25">
      <c r="B54" s="32"/>
      <c r="C54" s="44" t="s">
        <v>140</v>
      </c>
      <c r="D54" s="49"/>
      <c r="E54" s="49"/>
      <c r="F54" s="302"/>
      <c r="G54" s="35"/>
      <c r="H54" s="38"/>
      <c r="I54" s="38"/>
    </row>
    <row r="55" spans="2:12" s="31" customFormat="1" ht="18" customHeight="1" x14ac:dyDescent="0.25">
      <c r="B55" s="48"/>
      <c r="C55" s="386" t="s">
        <v>310</v>
      </c>
      <c r="D55" s="34"/>
      <c r="E55" s="34"/>
      <c r="F55" s="297"/>
      <c r="G55" s="35"/>
      <c r="H55" s="38"/>
      <c r="I55" s="38"/>
    </row>
    <row r="56" spans="2:12" s="31" customFormat="1" ht="9.75" customHeight="1" x14ac:dyDescent="0.25">
      <c r="B56" s="36"/>
      <c r="C56" s="37"/>
      <c r="D56" s="34"/>
      <c r="E56" s="34"/>
      <c r="F56" s="297"/>
      <c r="G56" s="35"/>
    </row>
    <row r="57" spans="2:12" s="38" customFormat="1" ht="18" customHeight="1" x14ac:dyDescent="0.25">
      <c r="B57" s="39"/>
      <c r="C57" s="563" t="s">
        <v>195</v>
      </c>
      <c r="D57" s="560"/>
      <c r="E57" s="561"/>
      <c r="F57" s="303">
        <f>COUNTIF(Products!AU9:AU18,"1")</f>
        <v>0</v>
      </c>
      <c r="G57" s="40"/>
    </row>
    <row r="58" spans="2:12" s="38" customFormat="1" ht="18" customHeight="1" x14ac:dyDescent="0.25">
      <c r="B58" s="39"/>
      <c r="C58" s="553" t="s">
        <v>196</v>
      </c>
      <c r="D58" s="554"/>
      <c r="E58" s="555"/>
      <c r="F58" s="308">
        <f>COUNTIF(Products!AT9:AT18,"Yes")</f>
        <v>0</v>
      </c>
      <c r="G58" s="40"/>
    </row>
    <row r="59" spans="2:12" s="38" customFormat="1" ht="18" customHeight="1" x14ac:dyDescent="0.25">
      <c r="B59" s="39"/>
      <c r="C59" s="556" t="s">
        <v>170</v>
      </c>
      <c r="D59" s="557"/>
      <c r="E59" s="558"/>
      <c r="F59" s="300">
        <f>IFERROR(F57/F58,0)</f>
        <v>0</v>
      </c>
      <c r="G59" s="40"/>
    </row>
    <row r="60" spans="2:12" s="38" customFormat="1" ht="18" customHeight="1" x14ac:dyDescent="0.25">
      <c r="B60" s="39"/>
      <c r="C60" s="43"/>
      <c r="D60" s="43"/>
      <c r="E60" s="43"/>
      <c r="F60" s="301"/>
      <c r="G60" s="40"/>
    </row>
    <row r="61" spans="2:12" s="31" customFormat="1" ht="23.25" customHeight="1" x14ac:dyDescent="0.25">
      <c r="B61" s="32"/>
      <c r="C61" s="44" t="s">
        <v>240</v>
      </c>
      <c r="D61" s="45"/>
      <c r="E61" s="45"/>
      <c r="F61" s="302"/>
      <c r="G61" s="40"/>
      <c r="H61" s="38"/>
      <c r="I61" s="38"/>
    </row>
    <row r="62" spans="2:12" s="31" customFormat="1" ht="18" customHeight="1" x14ac:dyDescent="0.25">
      <c r="B62" s="32"/>
      <c r="C62" s="386" t="s">
        <v>309</v>
      </c>
      <c r="D62" s="34"/>
      <c r="E62" s="34"/>
      <c r="F62" s="297"/>
      <c r="G62" s="40"/>
      <c r="H62" s="38"/>
      <c r="I62" s="38"/>
    </row>
    <row r="63" spans="2:12" s="31" customFormat="1" ht="9.75" customHeight="1" x14ac:dyDescent="0.25">
      <c r="B63" s="36"/>
      <c r="C63" s="37"/>
      <c r="D63" s="34"/>
      <c r="E63" s="34"/>
      <c r="F63" s="297"/>
      <c r="G63" s="35"/>
    </row>
    <row r="64" spans="2:12" s="38" customFormat="1" ht="18" customHeight="1" x14ac:dyDescent="0.25">
      <c r="B64" s="39"/>
      <c r="C64" s="559" t="s">
        <v>241</v>
      </c>
      <c r="D64" s="560"/>
      <c r="E64" s="561"/>
      <c r="F64" s="309">
        <f>COUNTIFS(Products!E9:E18,"ceilings, walls, thermal and acoustic insulation",Products!Q9:Q18,"Y")</f>
        <v>0</v>
      </c>
      <c r="G64" s="40"/>
    </row>
    <row r="65" spans="2:11" s="38" customFormat="1" ht="18" customHeight="1" x14ac:dyDescent="0.25">
      <c r="B65" s="39"/>
      <c r="C65" s="562" t="s">
        <v>242</v>
      </c>
      <c r="D65" s="554"/>
      <c r="E65" s="555"/>
      <c r="F65" s="310">
        <f>COUNTIF(Products!E9:E18,"ceilings, walls, thermal and acoustic insulation")</f>
        <v>0</v>
      </c>
      <c r="G65" s="40"/>
    </row>
    <row r="66" spans="2:11" s="38" customFormat="1" ht="18" customHeight="1" x14ac:dyDescent="0.25">
      <c r="B66" s="39"/>
      <c r="C66" s="556" t="s">
        <v>170</v>
      </c>
      <c r="D66" s="557"/>
      <c r="E66" s="558"/>
      <c r="F66" s="300">
        <f>IFERROR(F64/F65,0)</f>
        <v>0</v>
      </c>
      <c r="G66" s="40"/>
    </row>
    <row r="67" spans="2:11" s="38" customFormat="1" ht="18" customHeight="1" x14ac:dyDescent="0.25">
      <c r="B67" s="39"/>
      <c r="C67" s="43"/>
      <c r="D67" s="43"/>
      <c r="E67" s="43"/>
      <c r="F67" s="301"/>
      <c r="G67" s="40"/>
    </row>
    <row r="68" spans="2:11" s="31" customFormat="1" ht="24.75" customHeight="1" x14ac:dyDescent="0.25">
      <c r="B68" s="32"/>
      <c r="C68" s="44" t="s">
        <v>1</v>
      </c>
      <c r="D68" s="49"/>
      <c r="E68" s="49"/>
      <c r="F68" s="302"/>
      <c r="G68" s="35"/>
    </row>
    <row r="69" spans="2:11" s="31" customFormat="1" ht="18" customHeight="1" x14ac:dyDescent="0.25">
      <c r="B69" s="48"/>
      <c r="C69" s="386" t="s">
        <v>311</v>
      </c>
      <c r="D69" s="34"/>
      <c r="E69" s="34"/>
      <c r="F69" s="297"/>
      <c r="G69" s="35"/>
    </row>
    <row r="70" spans="2:11" s="31" customFormat="1" ht="9.75" customHeight="1" x14ac:dyDescent="0.25">
      <c r="B70" s="36"/>
      <c r="C70" s="50"/>
      <c r="D70" s="34"/>
      <c r="E70" s="34"/>
      <c r="F70" s="297"/>
      <c r="G70" s="35"/>
    </row>
    <row r="71" spans="2:11" s="38" customFormat="1" ht="18" customHeight="1" x14ac:dyDescent="0.25">
      <c r="B71" s="39"/>
      <c r="C71" s="563" t="s">
        <v>171</v>
      </c>
      <c r="D71" s="560"/>
      <c r="E71" s="561"/>
      <c r="F71" s="304">
        <f>SUMIF(Products!AG9:AG18,"Y",Products!AF9:AF18) + SUMIF(Products!AG9:AG18,"Y",Products!M9:M18)</f>
        <v>0</v>
      </c>
      <c r="G71" s="40"/>
    </row>
    <row r="72" spans="2:11" s="38" customFormat="1" ht="18" customHeight="1" x14ac:dyDescent="0.25">
      <c r="B72" s="39"/>
      <c r="C72" s="553" t="s">
        <v>172</v>
      </c>
      <c r="D72" s="554"/>
      <c r="E72" s="555"/>
      <c r="F72" s="305">
        <f>Instructions!H10</f>
        <v>0</v>
      </c>
      <c r="G72" s="40"/>
    </row>
    <row r="73" spans="2:11" s="38" customFormat="1" ht="18" customHeight="1" x14ac:dyDescent="0.25">
      <c r="B73" s="39"/>
      <c r="C73" s="556" t="s">
        <v>170</v>
      </c>
      <c r="D73" s="557"/>
      <c r="E73" s="558"/>
      <c r="F73" s="300">
        <f>IFERROR(F71/F72,0)</f>
        <v>0</v>
      </c>
      <c r="G73" s="40"/>
    </row>
    <row r="74" spans="2:11" s="38" customFormat="1" ht="18" customHeight="1" x14ac:dyDescent="0.25">
      <c r="B74" s="39"/>
      <c r="C74" s="43"/>
      <c r="D74" s="43"/>
      <c r="E74" s="43"/>
      <c r="F74" s="301"/>
      <c r="G74" s="40"/>
      <c r="I74" s="41"/>
      <c r="J74" s="41"/>
    </row>
    <row r="75" spans="2:11" s="31" customFormat="1" ht="25.5" customHeight="1" x14ac:dyDescent="0.25">
      <c r="B75" s="32"/>
      <c r="C75" s="44" t="s">
        <v>173</v>
      </c>
      <c r="D75" s="45"/>
      <c r="E75" s="45"/>
      <c r="F75" s="302"/>
      <c r="G75" s="40"/>
      <c r="H75" s="38"/>
    </row>
    <row r="76" spans="2:11" s="31" customFormat="1" ht="18" customHeight="1" x14ac:dyDescent="0.25">
      <c r="B76" s="32"/>
      <c r="C76" s="386" t="s">
        <v>312</v>
      </c>
      <c r="D76" s="34"/>
      <c r="E76" s="34"/>
      <c r="F76" s="297"/>
      <c r="G76" s="40"/>
      <c r="H76" s="38"/>
    </row>
    <row r="77" spans="2:11" s="31" customFormat="1" ht="9.75" customHeight="1" x14ac:dyDescent="0.25">
      <c r="B77" s="36"/>
      <c r="C77" s="50"/>
      <c r="D77" s="34"/>
      <c r="E77" s="34"/>
      <c r="F77" s="297"/>
      <c r="G77" s="35"/>
    </row>
    <row r="78" spans="2:11" s="38" customFormat="1" ht="18" customHeight="1" x14ac:dyDescent="0.25">
      <c r="B78" s="39"/>
      <c r="C78" s="549" t="s">
        <v>174</v>
      </c>
      <c r="D78" s="550"/>
      <c r="E78" s="550"/>
      <c r="F78" s="298">
        <f>SUMIFS(Products!AM9:AM18,Products!E9:E18,"exterior applied products",Products!AP9:AP18,"Y")</f>
        <v>0</v>
      </c>
      <c r="G78" s="40"/>
      <c r="I78" s="41"/>
      <c r="J78" s="41"/>
      <c r="K78" s="41"/>
    </row>
    <row r="79" spans="2:11" s="38" customFormat="1" ht="18" customHeight="1" x14ac:dyDescent="0.25">
      <c r="B79" s="39"/>
      <c r="C79" s="551" t="s">
        <v>175</v>
      </c>
      <c r="D79" s="552"/>
      <c r="E79" s="552"/>
      <c r="F79" s="306">
        <f>SUMIF(Products!E9:E18,"exterior applied products",Products!AM9:AM18)</f>
        <v>0</v>
      </c>
      <c r="G79" s="40"/>
      <c r="I79" s="51"/>
      <c r="J79" s="41"/>
      <c r="K79" s="41"/>
    </row>
    <row r="80" spans="2:11" s="38" customFormat="1" ht="18" customHeight="1" x14ac:dyDescent="0.25">
      <c r="B80" s="39"/>
      <c r="C80" s="466" t="s">
        <v>170</v>
      </c>
      <c r="D80" s="467"/>
      <c r="E80" s="467"/>
      <c r="F80" s="300">
        <f>IFERROR(F78/F79,0)</f>
        <v>0</v>
      </c>
      <c r="G80" s="40"/>
      <c r="I80" s="41"/>
      <c r="J80" s="41"/>
      <c r="K80" s="41"/>
    </row>
    <row r="81" spans="2:8" s="25" customFormat="1" ht="24" customHeight="1" x14ac:dyDescent="0.2">
      <c r="B81" s="52"/>
      <c r="C81" s="53"/>
      <c r="D81" s="53"/>
      <c r="E81" s="53"/>
      <c r="F81" s="54"/>
      <c r="G81" s="55"/>
      <c r="H81" s="56"/>
    </row>
  </sheetData>
  <sheetProtection algorithmName="SHA-512" hashValue="j+RDYOWiXTIJT1xNsSO13tEJEX/6JMlIduV2Yixpxa0SWld3WJx4zcHNe6ji3Cfy1n+NlWNK8JDEzd83lZxeVg==" saltValue="yydWLAMkQwcbUWqV0OOi3w==" spinCount="100000" sheet="1" objects="1" scenarios="1" formatColumns="0" formatRows="0"/>
  <mergeCells count="29">
    <mergeCell ref="C30:E30"/>
    <mergeCell ref="C31:E31"/>
    <mergeCell ref="F7:F8"/>
    <mergeCell ref="F9:F10"/>
    <mergeCell ref="C24:E24"/>
    <mergeCell ref="C25:E25"/>
    <mergeCell ref="C26:E26"/>
    <mergeCell ref="C43:E43"/>
    <mergeCell ref="C44:E44"/>
    <mergeCell ref="C45:E45"/>
    <mergeCell ref="C32:E32"/>
    <mergeCell ref="C37:E37"/>
    <mergeCell ref="C38:E38"/>
    <mergeCell ref="C39:E39"/>
    <mergeCell ref="C50:E50"/>
    <mergeCell ref="C51:E51"/>
    <mergeCell ref="C52:E52"/>
    <mergeCell ref="C57:E57"/>
    <mergeCell ref="C58:E58"/>
    <mergeCell ref="C59:E59"/>
    <mergeCell ref="C64:E64"/>
    <mergeCell ref="C65:E65"/>
    <mergeCell ref="C66:E66"/>
    <mergeCell ref="C71:E71"/>
    <mergeCell ref="C78:E78"/>
    <mergeCell ref="C79:E79"/>
    <mergeCell ref="C80:E80"/>
    <mergeCell ref="C72:E72"/>
    <mergeCell ref="C73:E73"/>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B1:T31"/>
  <sheetViews>
    <sheetView showGridLines="0" zoomScale="90" zoomScaleNormal="90" zoomScalePageLayoutView="80" workbookViewId="0"/>
  </sheetViews>
  <sheetFormatPr defaultColWidth="8.85546875" defaultRowHeight="12.75" x14ac:dyDescent="0.2"/>
  <cols>
    <col min="1" max="2" width="2.7109375" style="348" customWidth="1"/>
    <col min="3" max="3" width="4.42578125" style="383" hidden="1" customWidth="1"/>
    <col min="4" max="4" width="34.7109375" style="348" customWidth="1"/>
    <col min="5" max="15" width="14.7109375" style="348" customWidth="1"/>
    <col min="16" max="16" width="2.42578125" style="348" customWidth="1"/>
    <col min="17" max="17" width="8.85546875" style="348"/>
    <col min="18" max="18" width="14.7109375" style="348" hidden="1" customWidth="1"/>
    <col min="19" max="19" width="14.42578125" style="348" hidden="1" customWidth="1"/>
    <col min="20" max="20" width="0" style="348" hidden="1" customWidth="1"/>
    <col min="21" max="16384" width="8.85546875" style="348"/>
  </cols>
  <sheetData>
    <row r="1" spans="2:20" s="59" customFormat="1" ht="15" customHeight="1" x14ac:dyDescent="0.25">
      <c r="C1" s="219"/>
      <c r="I1" s="60"/>
      <c r="J1" s="60"/>
      <c r="K1" s="60"/>
    </row>
    <row r="2" spans="2:20" s="59" customFormat="1" ht="15" customHeight="1" x14ac:dyDescent="0.25">
      <c r="B2" s="61"/>
      <c r="C2" s="220">
        <v>1</v>
      </c>
      <c r="D2" s="62"/>
      <c r="E2" s="62"/>
      <c r="F2" s="62"/>
      <c r="G2" s="62"/>
      <c r="H2" s="62"/>
      <c r="I2" s="62"/>
      <c r="J2" s="62"/>
      <c r="K2" s="62"/>
      <c r="L2" s="62"/>
      <c r="M2" s="62"/>
      <c r="N2" s="62"/>
      <c r="O2" s="62"/>
      <c r="P2" s="63"/>
    </row>
    <row r="3" spans="2:20" s="59" customFormat="1" ht="24.75" customHeight="1" x14ac:dyDescent="0.25">
      <c r="B3" s="64"/>
      <c r="C3" s="221">
        <v>1</v>
      </c>
      <c r="D3" s="65" t="s">
        <v>237</v>
      </c>
      <c r="E3" s="66"/>
      <c r="F3" s="67"/>
      <c r="G3" s="67"/>
      <c r="H3" s="67"/>
      <c r="I3" s="67"/>
      <c r="J3" s="67"/>
      <c r="K3" s="67"/>
      <c r="L3" s="67"/>
      <c r="M3" s="67"/>
      <c r="N3" s="67"/>
      <c r="O3" s="67"/>
      <c r="P3" s="68"/>
      <c r="R3" s="577" t="s">
        <v>153</v>
      </c>
      <c r="S3" s="577" t="s">
        <v>151</v>
      </c>
      <c r="T3" s="577" t="s">
        <v>439</v>
      </c>
    </row>
    <row r="4" spans="2:20" s="59" customFormat="1" ht="15" customHeight="1" x14ac:dyDescent="0.25">
      <c r="B4" s="64"/>
      <c r="C4" s="221">
        <v>1</v>
      </c>
      <c r="D4" s="70" t="s">
        <v>159</v>
      </c>
      <c r="E4" s="71"/>
      <c r="F4" s="66"/>
      <c r="G4" s="66"/>
      <c r="H4" s="66"/>
      <c r="I4" s="66"/>
      <c r="J4" s="66"/>
      <c r="K4" s="66"/>
      <c r="L4" s="66"/>
      <c r="M4" s="66"/>
      <c r="N4" s="66"/>
      <c r="O4" s="66"/>
      <c r="P4" s="72"/>
      <c r="R4" s="578"/>
      <c r="S4" s="578"/>
      <c r="T4" s="578"/>
    </row>
    <row r="5" spans="2:20" s="59" customFormat="1" ht="15" customHeight="1" x14ac:dyDescent="0.25">
      <c r="B5" s="64"/>
      <c r="C5" s="221"/>
      <c r="D5" s="70"/>
      <c r="E5" s="71"/>
      <c r="F5" s="66"/>
      <c r="G5" s="66"/>
      <c r="H5" s="66"/>
      <c r="I5" s="66"/>
      <c r="J5" s="66"/>
      <c r="K5" s="66"/>
      <c r="L5" s="66"/>
      <c r="M5" s="66"/>
      <c r="N5" s="66"/>
      <c r="O5" s="66"/>
      <c r="P5" s="72"/>
      <c r="R5" s="579"/>
      <c r="S5" s="579"/>
      <c r="T5" s="579"/>
    </row>
    <row r="6" spans="2:20" s="59" customFormat="1" ht="18" customHeight="1" x14ac:dyDescent="0.25">
      <c r="B6" s="64"/>
      <c r="C6" s="221"/>
      <c r="D6" s="70"/>
      <c r="E6" s="71"/>
      <c r="F6" s="66"/>
      <c r="G6" s="66"/>
      <c r="H6" s="66"/>
      <c r="I6" s="66"/>
      <c r="J6" s="66"/>
      <c r="K6" s="66"/>
      <c r="L6" s="66"/>
      <c r="M6" s="66"/>
      <c r="N6" s="66"/>
      <c r="O6" s="66"/>
      <c r="P6" s="72"/>
      <c r="R6" s="343">
        <f>COUNTA(Products!G9:G18)</f>
        <v>0</v>
      </c>
      <c r="S6" s="344">
        <f t="array" ref="S6">SUM(IF(COUNTIF(Products!G9:G18,Products!G9:G18)=0,"",1/COUNTIF(Products!G9:G18,Products!G9:G18)))</f>
        <v>0</v>
      </c>
      <c r="T6" s="344">
        <f>IF(Products!E21&lt;&gt;"",1,0)</f>
        <v>0</v>
      </c>
    </row>
    <row r="7" spans="2:20" s="347" customFormat="1" ht="18" customHeight="1" x14ac:dyDescent="0.2">
      <c r="B7" s="64"/>
      <c r="C7" s="221">
        <v>1</v>
      </c>
      <c r="D7" s="345"/>
      <c r="E7" s="346"/>
      <c r="F7" s="74"/>
      <c r="G7" s="74"/>
      <c r="H7" s="74"/>
      <c r="I7" s="74"/>
      <c r="J7" s="74"/>
      <c r="K7" s="74"/>
      <c r="L7" s="74"/>
      <c r="M7" s="74"/>
      <c r="N7" s="74"/>
      <c r="O7" s="74"/>
      <c r="P7" s="75"/>
    </row>
    <row r="8" spans="2:20" s="76" customFormat="1" ht="45.75" customHeight="1" x14ac:dyDescent="0.2">
      <c r="B8" s="64"/>
      <c r="C8" s="222">
        <v>1</v>
      </c>
      <c r="D8" s="569" t="s">
        <v>46</v>
      </c>
      <c r="E8" s="571" t="s">
        <v>0</v>
      </c>
      <c r="F8" s="572"/>
      <c r="G8" s="571" t="s">
        <v>182</v>
      </c>
      <c r="H8" s="572"/>
      <c r="I8" s="571" t="s">
        <v>47</v>
      </c>
      <c r="J8" s="572"/>
      <c r="K8" s="571" t="s">
        <v>54</v>
      </c>
      <c r="L8" s="572"/>
      <c r="M8" s="335" t="s">
        <v>1</v>
      </c>
      <c r="N8" s="571" t="s">
        <v>225</v>
      </c>
      <c r="O8" s="572"/>
      <c r="P8" s="75"/>
    </row>
    <row r="9" spans="2:20" ht="69" customHeight="1" x14ac:dyDescent="0.2">
      <c r="B9" s="64"/>
      <c r="C9" s="222">
        <v>1</v>
      </c>
      <c r="D9" s="570"/>
      <c r="E9" s="333" t="str">
        <f>CONCATENATE("Total 
Compliant 
Area 
",IF(Instructions!$K$307=1,"(sq ft)","(sq m)"))</f>
        <v>Total 
Compliant 
Area 
(sq ft)</v>
      </c>
      <c r="F9" s="334" t="str">
        <f>CONCATENATE("Total Noncompliant Area 
",IF(Instructions!$K$307=1,"(sq ft)","(sq m)"))</f>
        <v>Total Noncompliant Area 
(sq ft)</v>
      </c>
      <c r="G9" s="333" t="str">
        <f>CONCATENATE("Total 
Compliant 
Area 
",IF(Instructions!$K$307=1,"(sq ft)","(sq m)"))</f>
        <v>Total 
Compliant 
Area 
(sq ft)</v>
      </c>
      <c r="H9" s="334" t="str">
        <f>CONCATENATE("Total Noncompliant Area 
",IF(Instructions!$K$307=1,"(sq ft)","(sq m)"))</f>
        <v>Total Noncompliant Area 
(sq ft)</v>
      </c>
      <c r="I9" s="333" t="str">
        <f>CONCATENATE("Total 
Compliant 
Area 
",IF(Instructions!$K$307=1,"(sq ft)","(sq m)"))</f>
        <v>Total 
Compliant 
Area 
(sq ft)</v>
      </c>
      <c r="J9" s="334" t="str">
        <f>CONCATENATE("Total Noncompliant Area 
",IF(Instructions!$K$307=1,"(sq ft)","(sq m)"))</f>
        <v>Total Noncompliant Area 
(sq ft)</v>
      </c>
      <c r="K9" s="333" t="str">
        <f>CONCATENATE("Total 
Compliant 
Area 
",IF(Instructions!$K$307=1,"(sq ft)","(sq m)"))</f>
        <v>Total 
Compliant 
Area 
(sq ft)</v>
      </c>
      <c r="L9" s="334" t="str">
        <f>CONCATENATE("Total Noncompliant Area 
",IF(Instructions!$K$307=1,"(sq ft)","(sq m)"))</f>
        <v>Total Noncompliant Area 
(sq ft)</v>
      </c>
      <c r="M9" s="333" t="s">
        <v>246</v>
      </c>
      <c r="N9" s="333" t="str">
        <f>CONCATENATE("Total 
Compliant 
Area 
",IF(Instructions!$K$307=1,"(sq ft)","(sq m)"))</f>
        <v>Total 
Compliant 
Area 
(sq ft)</v>
      </c>
      <c r="O9" s="334" t="str">
        <f>CONCATENATE("Total Noncompliant Area 
",IF(Instructions!$K$307=1,"(sq ft)","(sq m)"))</f>
        <v>Total Noncompliant Area 
(sq ft)</v>
      </c>
      <c r="P9" s="75"/>
    </row>
    <row r="10" spans="2:20" ht="15" customHeight="1" x14ac:dyDescent="0.2">
      <c r="B10" s="64"/>
      <c r="C10" s="222">
        <f>IF(OR(D10="",D10=0),0,1)</f>
        <v>0</v>
      </c>
      <c r="D10" s="349">
        <f>IFERROR(INDEX(Products!$G$9:$G$18,MATCH(0,INDEX(COUNTIF($D$9:D9,Products!$G$9:$G$18),0,0),0)),"")</f>
        <v>0</v>
      </c>
      <c r="E10" s="350">
        <f>IFERROR(SUMIFS(Products!$AY$9:$AY$18,Products!$G$9:$G$18,$D10,Products!$H$9:$H$18,"flooring"),"")</f>
        <v>0</v>
      </c>
      <c r="F10" s="351">
        <f>IFERROR(SUMIFS(Products!$I$9:$I$18,Products!$G$9:$G$18,$D10,Products!$H$9:$H$18,"flooring")-E10,"")</f>
        <v>0</v>
      </c>
      <c r="G10" s="350">
        <f>IFERROR(SUMIFS(Products!$AY$9:$AY$18,Products!$G$9:$G$18,$D10,Products!$H$9:$H$18,"ceilings"),"")</f>
        <v>0</v>
      </c>
      <c r="H10" s="351">
        <f>IFERROR(SUMIFS(Products!$I$9:$I$18,Products!$G$9:$G$18,$D10,Products!$H$9:$H$18,"ceilings")-G10,"")</f>
        <v>0</v>
      </c>
      <c r="I10" s="350">
        <f>IFERROR(SUMIFS(Products!$AY$9:$AY$18,Products!$G$9:$G$18,$D10,Products!$H$9:$H$18,"walls"),"")</f>
        <v>0</v>
      </c>
      <c r="J10" s="351">
        <f>IFERROR(SUMIFS(Products!$I$9:$I$18,Products!$G$9:$G$18,$D10,Products!$H$9:$H$18,"walls")-I10,"")</f>
        <v>0</v>
      </c>
      <c r="K10" s="350">
        <f>IFERROR(SUMIFS(Products!$AY$9:$AY$18,Products!$G$9:$G$18,$D10,Products!$H$9:$H$18,"thermal and acoustic insulation"),"")</f>
        <v>0</v>
      </c>
      <c r="L10" s="351">
        <f>IFERROR(SUMIFS(Products!$I$9:$I$18,Products!$G$9:$G$18,$D10,Products!$H$9:$H$18,"thermal and acoustic insulation")-K10,"")</f>
        <v>0</v>
      </c>
      <c r="M10" s="352">
        <f>IFERROR(SUMIFS(Products!$AY$9:$AY$18,Products!$G$9:$G$18,$D10,Products!$H$9:$H$18,"furniture"),"")</f>
        <v>0</v>
      </c>
      <c r="N10" s="350">
        <f>IFERROR(SUMIFS(Products!$AY$9:$AY$18,Products!$G$9:$G$18,$D10,Products!$H$9:$H$18,"exterior applied products"),"")</f>
        <v>0</v>
      </c>
      <c r="O10" s="351">
        <f>IFERROR(SUMIFS(Products!$I$9:$I$18,Products!$G$9:$G$18,$D10,Products!$H$9:$H$18,"exterior applied products")-N10,"")</f>
        <v>0</v>
      </c>
      <c r="P10" s="75"/>
    </row>
    <row r="11" spans="2:20" ht="15" customHeight="1" x14ac:dyDescent="0.2">
      <c r="B11" s="64"/>
      <c r="C11" s="222">
        <f t="shared" ref="C11" si="0">IF(OR(D11="",D11=0),0,1)</f>
        <v>0</v>
      </c>
      <c r="D11" s="349" t="str">
        <f>IFERROR(INDEX(Products!$G$9:$G$18,MATCH(0,INDEX(COUNTIF($D$9:D10,Products!$G$9:$G$18),0,0),0)),"")</f>
        <v/>
      </c>
      <c r="E11" s="350">
        <f>IFERROR(SUMIFS(Products!$AY$9:$AY$18,Products!$G$9:$G$18,$D11,Products!$H$9:$H$18,"flooring"),"")</f>
        <v>0</v>
      </c>
      <c r="F11" s="351">
        <f>IFERROR(SUMIFS(Products!$I$9:$I$18,Products!$G$9:$G$18,$D11,Products!$H$9:$H$18,"flooring")-E11,"")</f>
        <v>0</v>
      </c>
      <c r="G11" s="350">
        <f>IFERROR(SUMIFS(Products!$AY$9:$AY$18,Products!$G$9:$G$18,$D11,Products!$H$9:$H$18,"ceilings"),"")</f>
        <v>0</v>
      </c>
      <c r="H11" s="351">
        <f>IFERROR(SUMIFS(Products!$I$9:$I$18,Products!$G$9:$G$18,$D11,Products!$H$9:$H$18,"ceilings")-G11,"")</f>
        <v>0</v>
      </c>
      <c r="I11" s="350">
        <f>IFERROR(SUMIFS(Products!$AY$9:$AY$18,Products!$G$9:$G$18,$D11,Products!$H$9:$H$18,"walls"),"")</f>
        <v>0</v>
      </c>
      <c r="J11" s="351">
        <f>IFERROR(SUMIFS(Products!$I$9:$I$18,Products!$G$9:$G$18,$D11,Products!$H$9:$H$18,"walls")-I11,"")</f>
        <v>0</v>
      </c>
      <c r="K11" s="350">
        <f>IFERROR(SUMIFS(Products!$AY$9:$AY$18,Products!$G$9:$G$18,$D11,Products!$H$9:$H$18,"thermal and acoustic insulation"),"")</f>
        <v>0</v>
      </c>
      <c r="L11" s="351">
        <f>IFERROR(SUMIFS(Products!$I$9:$I$18,Products!$G$9:$G$18,$D11,Products!$H$9:$H$18,"thermal and acoustic insulation")-K11,"")</f>
        <v>0</v>
      </c>
      <c r="M11" s="352">
        <f>IFERROR(SUMIFS(Products!$AY$9:$AY$18,Products!$G$9:$G$18,$D11,Products!$H$9:$H$18,"furniture"),"")</f>
        <v>0</v>
      </c>
      <c r="N11" s="350">
        <f>IFERROR(SUMIFS(Products!$AY$9:$AY$18,Products!$G$9:$G$18,$D11,Products!$H$9:$H$18,"exterior applied products"),"")</f>
        <v>0</v>
      </c>
      <c r="O11" s="351">
        <f>IFERROR(SUMIFS(Products!$I$9:$I$18,Products!$G$9:$G$18,$D11,Products!$H$9:$H$18,"exterior applied products")-N11,"")</f>
        <v>0</v>
      </c>
      <c r="P11" s="75"/>
    </row>
    <row r="12" spans="2:20" s="356" customFormat="1" ht="15" customHeight="1" x14ac:dyDescent="0.25">
      <c r="B12" s="64"/>
      <c r="C12" s="353"/>
      <c r="D12" s="354"/>
      <c r="E12" s="355"/>
      <c r="F12" s="355"/>
      <c r="G12" s="355"/>
      <c r="H12" s="355"/>
      <c r="I12" s="355"/>
      <c r="J12" s="355"/>
      <c r="K12" s="355"/>
      <c r="L12" s="355"/>
      <c r="M12" s="355"/>
      <c r="N12" s="355"/>
      <c r="O12" s="355"/>
      <c r="P12" s="75"/>
    </row>
    <row r="13" spans="2:20" ht="18" customHeight="1" x14ac:dyDescent="0.2">
      <c r="B13" s="91" t="s">
        <v>152</v>
      </c>
      <c r="C13" s="222">
        <v>1</v>
      </c>
      <c r="D13" s="92" t="s">
        <v>248</v>
      </c>
      <c r="E13" s="282">
        <f>SUM(E10:E12)</f>
        <v>0</v>
      </c>
      <c r="F13" s="283">
        <f>SUM(F10:F12)</f>
        <v>0</v>
      </c>
      <c r="G13" s="282">
        <f>SUM(G10:G12)</f>
        <v>0</v>
      </c>
      <c r="H13" s="283">
        <f>SUM(H10:H12)</f>
        <v>0</v>
      </c>
      <c r="I13" s="282">
        <f>SUM(I10:I12)</f>
        <v>0</v>
      </c>
      <c r="J13" s="283">
        <f>SUM(J10:J12)</f>
        <v>0</v>
      </c>
      <c r="K13" s="282">
        <f>SUM(K10:K12)</f>
        <v>0</v>
      </c>
      <c r="L13" s="283">
        <f>SUM(L10:L12)</f>
        <v>0</v>
      </c>
      <c r="M13" s="326">
        <f>SUM(M10:M12)</f>
        <v>0</v>
      </c>
      <c r="N13" s="282">
        <f>SUM(N10:N12)</f>
        <v>0</v>
      </c>
      <c r="O13" s="283">
        <f>SUM(O10:O12)</f>
        <v>0</v>
      </c>
      <c r="P13" s="75"/>
    </row>
    <row r="14" spans="2:20" ht="18" customHeight="1" x14ac:dyDescent="0.2">
      <c r="B14" s="64"/>
      <c r="C14" s="222">
        <v>1</v>
      </c>
      <c r="D14" s="325" t="s">
        <v>247</v>
      </c>
      <c r="E14" s="323"/>
      <c r="F14" s="323"/>
      <c r="G14" s="323"/>
      <c r="H14" s="323"/>
      <c r="I14" s="323"/>
      <c r="J14" s="323"/>
      <c r="K14" s="323"/>
      <c r="L14" s="324"/>
      <c r="M14" s="327">
        <f>Instructions!$H$10</f>
        <v>0</v>
      </c>
      <c r="N14" s="322"/>
      <c r="O14" s="324"/>
      <c r="P14" s="75"/>
    </row>
    <row r="15" spans="2:20" ht="18" customHeight="1" x14ac:dyDescent="0.2">
      <c r="B15" s="64"/>
      <c r="C15" s="222">
        <v>1</v>
      </c>
      <c r="D15" s="93" t="s">
        <v>147</v>
      </c>
      <c r="E15" s="573">
        <f>IFERROR(E13/(E13+F13),0)</f>
        <v>0</v>
      </c>
      <c r="F15" s="574"/>
      <c r="G15" s="573">
        <f>IFERROR(G13/(G13+H13),0)</f>
        <v>0</v>
      </c>
      <c r="H15" s="574"/>
      <c r="I15" s="573">
        <f>IFERROR(I13/(I13+J13),0)</f>
        <v>0</v>
      </c>
      <c r="J15" s="574"/>
      <c r="K15" s="573">
        <f>IFERROR(K13/(K13+L13),0)</f>
        <v>0</v>
      </c>
      <c r="L15" s="574"/>
      <c r="M15" s="328">
        <f>IFERROR(M13/M14,0)</f>
        <v>0</v>
      </c>
      <c r="N15" s="573">
        <f>IFERROR(N13/(N13+O13),0)</f>
        <v>0</v>
      </c>
      <c r="O15" s="574"/>
      <c r="P15" s="75"/>
    </row>
    <row r="16" spans="2:20" ht="18" customHeight="1" x14ac:dyDescent="0.2">
      <c r="B16" s="64"/>
      <c r="C16" s="222">
        <v>1</v>
      </c>
      <c r="D16" s="94" t="s">
        <v>148</v>
      </c>
      <c r="E16" s="575">
        <f>IF(E15&gt;=0.9,1,(IF(E15&lt;0.5,0,E15)))</f>
        <v>0</v>
      </c>
      <c r="F16" s="576"/>
      <c r="G16" s="575">
        <f>IF(G15&gt;=0.9,1,(IF(G15&lt;0.5,0,G15)))</f>
        <v>0</v>
      </c>
      <c r="H16" s="576"/>
      <c r="I16" s="575">
        <f>IF(I15&gt;=0.9,1,(IF(I15&lt;0.5,0,I15)))</f>
        <v>0</v>
      </c>
      <c r="J16" s="576"/>
      <c r="K16" s="575">
        <f>IF(K15&gt;=0.9,1,(IF(K15&lt;0.5,0,K15)))</f>
        <v>0</v>
      </c>
      <c r="L16" s="576"/>
      <c r="M16" s="329">
        <f>IF(M15&gt;=0.9,1,(IF(M15&lt;0.5,0,M15)))</f>
        <v>0</v>
      </c>
      <c r="N16" s="575">
        <f>IF(N15&gt;=0.9,1,(IF(N15&lt;0.5,0,N15)))</f>
        <v>0</v>
      </c>
      <c r="O16" s="576"/>
      <c r="P16" s="75"/>
    </row>
    <row r="17" spans="2:16" ht="17.25" customHeight="1" x14ac:dyDescent="0.2">
      <c r="B17" s="86"/>
      <c r="C17" s="223">
        <v>1</v>
      </c>
      <c r="D17" s="87"/>
      <c r="E17" s="87"/>
      <c r="F17" s="87"/>
      <c r="G17" s="87"/>
      <c r="H17" s="87"/>
      <c r="I17" s="87"/>
      <c r="J17" s="87"/>
      <c r="K17" s="87"/>
      <c r="L17" s="87"/>
      <c r="M17" s="87"/>
      <c r="N17" s="87"/>
      <c r="O17" s="87"/>
      <c r="P17" s="89"/>
    </row>
    <row r="18" spans="2:16" s="364" customFormat="1" ht="21" customHeight="1" x14ac:dyDescent="0.25">
      <c r="B18" s="357"/>
      <c r="C18" s="358">
        <v>1</v>
      </c>
      <c r="D18" s="359"/>
      <c r="E18" s="359"/>
      <c r="F18" s="360"/>
      <c r="G18" s="361"/>
      <c r="H18" s="361"/>
      <c r="I18" s="362"/>
      <c r="J18" s="361"/>
      <c r="K18" s="361"/>
      <c r="L18" s="361"/>
      <c r="M18" s="361"/>
      <c r="N18" s="361"/>
      <c r="O18" s="361"/>
      <c r="P18" s="363"/>
    </row>
    <row r="19" spans="2:16" s="364" customFormat="1" ht="21" customHeight="1" x14ac:dyDescent="0.25">
      <c r="B19" s="365"/>
      <c r="C19" s="366">
        <v>1</v>
      </c>
      <c r="D19" s="367" t="s">
        <v>217</v>
      </c>
      <c r="E19" s="359"/>
      <c r="F19" s="360"/>
      <c r="G19" s="361"/>
      <c r="H19" s="361"/>
      <c r="I19" s="362"/>
      <c r="J19" s="361"/>
      <c r="K19" s="361"/>
      <c r="L19" s="361"/>
      <c r="M19" s="361"/>
      <c r="N19" s="361"/>
      <c r="O19" s="361"/>
      <c r="P19" s="363"/>
    </row>
    <row r="20" spans="2:16" s="364" customFormat="1" ht="15" customHeight="1" x14ac:dyDescent="0.25">
      <c r="B20" s="365"/>
      <c r="C20" s="366">
        <v>1</v>
      </c>
      <c r="D20" s="359"/>
      <c r="E20" s="359"/>
      <c r="F20" s="360"/>
      <c r="G20" s="361"/>
      <c r="H20" s="361"/>
      <c r="I20" s="362"/>
      <c r="J20" s="361"/>
      <c r="K20" s="361"/>
      <c r="L20" s="361"/>
      <c r="M20" s="361"/>
      <c r="N20" s="361"/>
      <c r="O20" s="361"/>
      <c r="P20" s="363"/>
    </row>
    <row r="21" spans="2:16" s="356" customFormat="1" ht="18" customHeight="1" x14ac:dyDescent="0.25">
      <c r="B21" s="368"/>
      <c r="C21" s="366">
        <v>1</v>
      </c>
      <c r="D21" s="369" t="s">
        <v>238</v>
      </c>
      <c r="E21" s="369"/>
      <c r="F21" s="370">
        <f>SUM(E16,G16,I16,K16)/4</f>
        <v>0</v>
      </c>
      <c r="G21" s="371"/>
      <c r="H21" s="371"/>
      <c r="I21" s="362"/>
      <c r="J21" s="372"/>
      <c r="K21" s="372"/>
      <c r="L21" s="372"/>
      <c r="M21" s="371"/>
      <c r="N21" s="371"/>
      <c r="O21" s="371"/>
      <c r="P21" s="373"/>
    </row>
    <row r="22" spans="2:16" s="364" customFormat="1" ht="9.75" customHeight="1" x14ac:dyDescent="0.25">
      <c r="B22" s="365"/>
      <c r="C22" s="358">
        <v>1</v>
      </c>
      <c r="D22" s="359"/>
      <c r="E22" s="359"/>
      <c r="F22" s="360"/>
      <c r="G22" s="361"/>
      <c r="H22" s="361"/>
      <c r="I22" s="362"/>
      <c r="J22" s="361"/>
      <c r="K22" s="361"/>
      <c r="L22" s="361"/>
      <c r="M22" s="361"/>
      <c r="N22" s="361"/>
      <c r="O22" s="361"/>
      <c r="P22" s="363"/>
    </row>
    <row r="23" spans="2:16" s="356" customFormat="1" ht="18" customHeight="1" x14ac:dyDescent="0.25">
      <c r="B23" s="368"/>
      <c r="C23" s="366">
        <v>1</v>
      </c>
      <c r="D23" s="369" t="s">
        <v>239</v>
      </c>
      <c r="E23" s="369"/>
      <c r="F23" s="284">
        <f>SUM(E16,G16,I16,K16,M16)/5</f>
        <v>0</v>
      </c>
      <c r="G23" s="371"/>
      <c r="H23" s="371"/>
      <c r="I23" s="374"/>
      <c r="J23" s="371"/>
      <c r="K23" s="371"/>
      <c r="L23" s="372"/>
      <c r="M23" s="371"/>
      <c r="N23" s="371"/>
      <c r="O23" s="371"/>
      <c r="P23" s="373"/>
    </row>
    <row r="24" spans="2:16" s="364" customFormat="1" ht="21" customHeight="1" x14ac:dyDescent="0.25">
      <c r="B24" s="365"/>
      <c r="C24" s="358">
        <v>1</v>
      </c>
      <c r="D24" s="359"/>
      <c r="E24" s="359"/>
      <c r="F24" s="360"/>
      <c r="G24" s="361"/>
      <c r="H24" s="361"/>
      <c r="I24" s="362"/>
      <c r="J24" s="361"/>
      <c r="K24" s="361"/>
      <c r="L24" s="361"/>
      <c r="M24" s="361"/>
      <c r="N24" s="361"/>
      <c r="O24" s="361"/>
      <c r="P24" s="363"/>
    </row>
    <row r="25" spans="2:16" s="364" customFormat="1" ht="21" customHeight="1" x14ac:dyDescent="0.25">
      <c r="B25" s="357"/>
      <c r="C25" s="375">
        <v>1</v>
      </c>
      <c r="D25" s="376"/>
      <c r="E25" s="376"/>
      <c r="F25" s="376"/>
      <c r="G25" s="376"/>
      <c r="H25" s="376"/>
      <c r="I25" s="376"/>
      <c r="J25" s="376"/>
      <c r="K25" s="376"/>
      <c r="L25" s="376"/>
      <c r="M25" s="376"/>
      <c r="N25" s="376"/>
      <c r="O25" s="376"/>
      <c r="P25" s="363"/>
    </row>
    <row r="26" spans="2:16" s="364" customFormat="1" ht="21" customHeight="1" x14ac:dyDescent="0.25">
      <c r="B26" s="365"/>
      <c r="C26" s="366">
        <v>1</v>
      </c>
      <c r="D26" s="367" t="s">
        <v>216</v>
      </c>
      <c r="E26" s="359"/>
      <c r="F26" s="360"/>
      <c r="G26" s="361"/>
      <c r="H26" s="361"/>
      <c r="I26" s="362"/>
      <c r="J26" s="361"/>
      <c r="K26" s="361"/>
      <c r="L26" s="361"/>
      <c r="M26" s="361"/>
      <c r="N26" s="361"/>
      <c r="O26" s="361"/>
      <c r="P26" s="363"/>
    </row>
    <row r="27" spans="2:16" s="364" customFormat="1" ht="15" customHeight="1" x14ac:dyDescent="0.25">
      <c r="B27" s="365"/>
      <c r="C27" s="366">
        <v>1</v>
      </c>
      <c r="D27" s="359"/>
      <c r="E27" s="359"/>
      <c r="F27" s="360"/>
      <c r="G27" s="361"/>
      <c r="H27" s="361"/>
      <c r="I27" s="362"/>
      <c r="J27" s="361"/>
      <c r="K27" s="361"/>
      <c r="L27" s="361"/>
      <c r="M27" s="361"/>
      <c r="N27" s="361"/>
      <c r="O27" s="361"/>
      <c r="P27" s="363"/>
    </row>
    <row r="28" spans="2:16" s="356" customFormat="1" ht="18" customHeight="1" x14ac:dyDescent="0.25">
      <c r="B28" s="368"/>
      <c r="C28" s="366">
        <v>1</v>
      </c>
      <c r="D28" s="369" t="s">
        <v>238</v>
      </c>
      <c r="E28" s="369"/>
      <c r="F28" s="370">
        <f>SUM(E16,G16,I16,K16,N16)/5</f>
        <v>0</v>
      </c>
      <c r="G28" s="371"/>
      <c r="H28" s="371"/>
      <c r="I28" s="362"/>
      <c r="J28" s="372"/>
      <c r="K28" s="372"/>
      <c r="L28" s="372"/>
      <c r="M28" s="371"/>
      <c r="N28" s="371"/>
      <c r="O28" s="371"/>
      <c r="P28" s="373"/>
    </row>
    <row r="29" spans="2:16" s="364" customFormat="1" ht="9.75" customHeight="1" x14ac:dyDescent="0.25">
      <c r="B29" s="365"/>
      <c r="C29" s="358">
        <v>1</v>
      </c>
      <c r="D29" s="359"/>
      <c r="E29" s="359"/>
      <c r="F29" s="360"/>
      <c r="G29" s="361"/>
      <c r="H29" s="361"/>
      <c r="I29" s="362"/>
      <c r="J29" s="361"/>
      <c r="K29" s="361"/>
      <c r="L29" s="361"/>
      <c r="M29" s="361"/>
      <c r="N29" s="361"/>
      <c r="O29" s="361"/>
      <c r="P29" s="363"/>
    </row>
    <row r="30" spans="2:16" s="356" customFormat="1" ht="18" customHeight="1" x14ac:dyDescent="0.25">
      <c r="B30" s="368"/>
      <c r="C30" s="366">
        <v>1</v>
      </c>
      <c r="D30" s="369" t="s">
        <v>239</v>
      </c>
      <c r="E30" s="369"/>
      <c r="F30" s="284">
        <f>SUM(E16:O16)/6</f>
        <v>0</v>
      </c>
      <c r="G30" s="371"/>
      <c r="H30" s="371"/>
      <c r="I30" s="374"/>
      <c r="J30" s="371"/>
      <c r="K30" s="371"/>
      <c r="L30" s="372"/>
      <c r="M30" s="371"/>
      <c r="N30" s="371"/>
      <c r="O30" s="371"/>
      <c r="P30" s="373"/>
    </row>
    <row r="31" spans="2:16" s="356" customFormat="1" ht="18" customHeight="1" x14ac:dyDescent="0.25">
      <c r="B31" s="377"/>
      <c r="C31" s="378">
        <v>1</v>
      </c>
      <c r="D31" s="379"/>
      <c r="E31" s="379"/>
      <c r="F31" s="379"/>
      <c r="G31" s="380"/>
      <c r="H31" s="380"/>
      <c r="I31" s="381"/>
      <c r="J31" s="380"/>
      <c r="K31" s="380"/>
      <c r="L31" s="380"/>
      <c r="M31" s="380"/>
      <c r="N31" s="380"/>
      <c r="O31" s="380"/>
      <c r="P31" s="382"/>
    </row>
  </sheetData>
  <sheetProtection algorithmName="SHA-512" hashValue="3BJT1BcXddTkX8NcZPexPdH0bK+P8AlbTIpGI2LLLBCC8CVyuPNRqH7Qlx7ofNp1tK8ZCGU/P0ffPhdUtH7iJg==" saltValue="E1DfKMggcafDkUx0bafxoQ==" spinCount="100000" sheet="1" objects="1" scenarios="1" formatColumns="0" formatRows="0"/>
  <mergeCells count="19">
    <mergeCell ref="T3:T5"/>
    <mergeCell ref="K15:L15"/>
    <mergeCell ref="K16:L16"/>
    <mergeCell ref="N15:O15"/>
    <mergeCell ref="N16:O16"/>
    <mergeCell ref="R3:R5"/>
    <mergeCell ref="S3:S5"/>
    <mergeCell ref="E15:F15"/>
    <mergeCell ref="E16:F16"/>
    <mergeCell ref="G15:H15"/>
    <mergeCell ref="G16:H16"/>
    <mergeCell ref="I15:J15"/>
    <mergeCell ref="I16:J16"/>
    <mergeCell ref="D8:D9"/>
    <mergeCell ref="N8:O8"/>
    <mergeCell ref="E8:F8"/>
    <mergeCell ref="G8:H8"/>
    <mergeCell ref="I8:J8"/>
    <mergeCell ref="K8:L8"/>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MyInsertRows1">
                <anchor moveWithCells="1" sizeWithCells="1">
                  <from>
                    <xdr:col>3</xdr:col>
                    <xdr:colOff>47625</xdr:colOff>
                    <xdr:row>4</xdr:row>
                    <xdr:rowOff>152400</xdr:rowOff>
                  </from>
                  <to>
                    <xdr:col>3</xdr:col>
                    <xdr:colOff>1647825</xdr:colOff>
                    <xdr:row>6</xdr:row>
                    <xdr:rowOff>38100</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28</vt:i4>
      </vt:variant>
    </vt:vector>
  </HeadingPairs>
  <TitlesOfParts>
    <vt:vector size="32" baseType="lpstr">
      <vt:lpstr>Instructions</vt:lpstr>
      <vt:lpstr>Products</vt:lpstr>
      <vt:lpstr>Summary - Option 1</vt:lpstr>
      <vt:lpstr>Summary - Option 2</vt:lpstr>
      <vt:lpstr>Canada</vt:lpstr>
      <vt:lpstr>Canadatb</vt:lpstr>
      <vt:lpstr>CARBSCM2007</vt:lpstr>
      <vt:lpstr>CARBSCMtb</vt:lpstr>
      <vt:lpstr>compwood</vt:lpstr>
      <vt:lpstr>Decopaint</vt:lpstr>
      <vt:lpstr>Decotb</vt:lpstr>
      <vt:lpstr>emissions</vt:lpstr>
      <vt:lpstr>emissions1</vt:lpstr>
      <vt:lpstr>ExtVOClist</vt:lpstr>
      <vt:lpstr>ExtVOCreg</vt:lpstr>
      <vt:lpstr>furneval</vt:lpstr>
      <vt:lpstr>GenEmissions</vt:lpstr>
      <vt:lpstr>HongKong</vt:lpstr>
      <vt:lpstr>HongKongtb</vt:lpstr>
      <vt:lpstr>Opt1tb</vt:lpstr>
      <vt:lpstr>option1</vt:lpstr>
      <vt:lpstr>option2</vt:lpstr>
      <vt:lpstr>option2a</vt:lpstr>
      <vt:lpstr>Instructions!Print_Area</vt:lpstr>
      <vt:lpstr>rule1113</vt:lpstr>
      <vt:lpstr>rule1113tb</vt:lpstr>
      <vt:lpstr>rule1168</vt:lpstr>
      <vt:lpstr>rule1168tb</vt:lpstr>
      <vt:lpstr>TVOC</vt:lpstr>
      <vt:lpstr>VOClimit</vt:lpstr>
      <vt:lpstr>VOClist</vt:lpstr>
      <vt:lpstr>VOCreg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USGBC</cp:lastModifiedBy>
  <cp:lastPrinted>2010-01-26T18:49:02Z</cp:lastPrinted>
  <dcterms:created xsi:type="dcterms:W3CDTF">2010-01-14T07:00:01Z</dcterms:created>
  <dcterms:modified xsi:type="dcterms:W3CDTF">2015-03-11T15:30:52Z</dcterms:modified>
</cp:coreProperties>
</file>